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workbookProtection workbookPassword="CC3D" lockStructure="1"/>
  <bookViews>
    <workbookView windowWidth="20370" windowHeight="7950"/>
  </bookViews>
  <sheets>
    <sheet name="排放量计算表" sheetId="1" r:id="rId1"/>
    <sheet name="排放量汇总表" sheetId="2" r:id="rId2"/>
    <sheet name="参数表" sheetId="3" r:id="rId3"/>
  </sheets>
  <calcPr calcId="144525"/>
</workbook>
</file>

<file path=xl/comments1.xml><?xml version="1.0" encoding="utf-8"?>
<comments xmlns="http://schemas.openxmlformats.org/spreadsheetml/2006/main">
  <authors>
    <author>作者</author>
  </authors>
  <commentList>
    <comment ref="A3" authorId="0">
      <text>
        <r>
          <rPr>
            <sz val="9"/>
            <color indexed="81"/>
            <rFont val="宋体"/>
            <charset val="134"/>
          </rPr>
          <t xml:space="preserve">作者:
参照国家煤炭企业中发布的省缺值数据</t>
        </r>
      </text>
    </comment>
    <comment ref="E56" authorId="0">
      <text>
        <r>
          <rPr>
            <sz val="9"/>
            <color indexed="81"/>
            <rFont val="宋体"/>
            <charset val="134"/>
          </rPr>
          <t xml:space="preserve">查参数表4和表5，用内插法求得。</t>
        </r>
      </text>
    </comment>
    <comment ref="J56" authorId="0">
      <text>
        <r>
          <rPr>
            <sz val="9"/>
            <color indexed="81"/>
            <rFont val="宋体"/>
            <charset val="134"/>
          </rPr>
          <t xml:space="preserve">
查参数表在表2.2表2.3，用内插法求得。</t>
        </r>
      </text>
    </comment>
  </commentList>
</comments>
</file>

<file path=xl/sharedStrings.xml><?xml version="1.0" encoding="utf-8"?>
<sst xmlns="http://schemas.openxmlformats.org/spreadsheetml/2006/main" count="200">
  <si>
    <r>
      <rPr>
        <b/>
        <sz val="20"/>
        <color indexed="8"/>
        <rFont val="宋体"/>
        <charset val="134"/>
      </rPr>
      <t>年份</t>
    </r>
  </si>
  <si>
    <r>
      <rPr>
        <b/>
        <sz val="20"/>
        <color indexed="8"/>
        <rFont val="Times New Roman"/>
        <charset val="134"/>
      </rPr>
      <t>201</t>
    </r>
    <r>
      <rPr>
        <b/>
        <u/>
        <sz val="20"/>
        <color indexed="8"/>
        <rFont val="Times New Roman"/>
        <charset val="134"/>
      </rPr>
      <t xml:space="preserve">  </t>
    </r>
    <r>
      <rPr>
        <b/>
        <sz val="20"/>
        <color indexed="8"/>
        <rFont val="宋体"/>
        <charset val="134"/>
      </rPr>
      <t>年</t>
    </r>
  </si>
  <si>
    <t>河北省水泥生产企业碳排放量计算表</t>
  </si>
  <si>
    <r>
      <rPr>
        <b/>
        <sz val="14"/>
        <rFont val="宋体"/>
        <charset val="134"/>
      </rPr>
      <t>一</t>
    </r>
    <r>
      <rPr>
        <b/>
        <sz val="14"/>
        <rFont val="Times New Roman"/>
        <charset val="134"/>
      </rPr>
      <t xml:space="preserve"> </t>
    </r>
    <r>
      <rPr>
        <b/>
        <sz val="14"/>
        <rFont val="宋体"/>
        <charset val="134"/>
      </rPr>
      <t>化石燃料燃烧排放量</t>
    </r>
  </si>
  <si>
    <r>
      <rPr>
        <b/>
        <sz val="12"/>
        <rFont val="宋体"/>
        <charset val="134"/>
      </rPr>
      <t>序号</t>
    </r>
  </si>
  <si>
    <t>燃料种类</t>
  </si>
  <si>
    <r>
      <rPr>
        <b/>
        <sz val="12"/>
        <rFont val="宋体"/>
        <charset val="134"/>
      </rPr>
      <t>净消耗量</t>
    </r>
    <r>
      <rPr>
        <b/>
        <sz val="12"/>
        <rFont val="Times New Roman"/>
        <charset val="134"/>
      </rPr>
      <t xml:space="preserve">               </t>
    </r>
    <r>
      <rPr>
        <b/>
        <sz val="12"/>
        <rFont val="宋体"/>
        <charset val="134"/>
      </rPr>
      <t>（</t>
    </r>
    <r>
      <rPr>
        <b/>
        <sz val="12"/>
        <rFont val="Times New Roman"/>
        <charset val="134"/>
      </rPr>
      <t>t,</t>
    </r>
    <r>
      <rPr>
        <b/>
        <sz val="12"/>
        <rFont val="宋体"/>
        <charset val="134"/>
      </rPr>
      <t>万</t>
    </r>
    <r>
      <rPr>
        <b/>
        <sz val="12"/>
        <rFont val="Times New Roman"/>
        <charset val="134"/>
      </rPr>
      <t>Nm</t>
    </r>
    <r>
      <rPr>
        <b/>
        <vertAlign val="superscript"/>
        <sz val="12"/>
        <rFont val="Times New Roman"/>
        <charset val="134"/>
      </rPr>
      <t>3</t>
    </r>
    <r>
      <rPr>
        <b/>
        <sz val="12"/>
        <rFont val="宋体"/>
        <charset val="134"/>
      </rPr>
      <t>）</t>
    </r>
  </si>
  <si>
    <r>
      <rPr>
        <b/>
        <sz val="12"/>
        <rFont val="宋体"/>
        <charset val="134"/>
      </rPr>
      <t>平均低位发热值</t>
    </r>
    <r>
      <rPr>
        <b/>
        <sz val="12"/>
        <rFont val="Times New Roman"/>
        <charset val="134"/>
      </rPr>
      <t xml:space="preserve"> (GJ/t</t>
    </r>
    <r>
      <rPr>
        <b/>
        <sz val="12"/>
        <rFont val="宋体"/>
        <charset val="134"/>
      </rPr>
      <t>，</t>
    </r>
    <r>
      <rPr>
        <b/>
        <sz val="12"/>
        <rFont val="Times New Roman"/>
        <charset val="134"/>
      </rPr>
      <t>GJ/</t>
    </r>
    <r>
      <rPr>
        <b/>
        <sz val="12"/>
        <rFont val="宋体"/>
        <charset val="134"/>
      </rPr>
      <t>万</t>
    </r>
    <r>
      <rPr>
        <b/>
        <sz val="12"/>
        <rFont val="Times New Roman"/>
        <charset val="134"/>
      </rPr>
      <t>Nm</t>
    </r>
    <r>
      <rPr>
        <b/>
        <vertAlign val="superscript"/>
        <sz val="12"/>
        <rFont val="Times New Roman"/>
        <charset val="134"/>
      </rPr>
      <t>3</t>
    </r>
    <r>
      <rPr>
        <b/>
        <sz val="12"/>
        <rFont val="Times New Roman"/>
        <charset val="134"/>
      </rPr>
      <t>)</t>
    </r>
  </si>
  <si>
    <r>
      <rPr>
        <b/>
        <sz val="12"/>
        <rFont val="宋体"/>
        <charset val="134"/>
      </rPr>
      <t>活动水平（</t>
    </r>
    <r>
      <rPr>
        <b/>
        <sz val="12"/>
        <rFont val="Times New Roman"/>
        <charset val="134"/>
      </rPr>
      <t>GJ</t>
    </r>
    <r>
      <rPr>
        <b/>
        <sz val="12"/>
        <rFont val="宋体"/>
        <charset val="134"/>
      </rPr>
      <t>）</t>
    </r>
    <r>
      <rPr>
        <b/>
        <sz val="12"/>
        <rFont val="Times New Roman"/>
        <charset val="134"/>
      </rPr>
      <t xml:space="preserve"> </t>
    </r>
  </si>
  <si>
    <t>单位热值含碳量（tC/GJ）</t>
  </si>
  <si>
    <t>碳氧化率</t>
  </si>
  <si>
    <r>
      <rPr>
        <b/>
        <sz val="12"/>
        <rFont val="宋体"/>
        <charset val="134"/>
      </rPr>
      <t>排放因子（</t>
    </r>
    <r>
      <rPr>
        <b/>
        <sz val="12"/>
        <rFont val="Times New Roman"/>
        <charset val="134"/>
      </rPr>
      <t>tCO</t>
    </r>
    <r>
      <rPr>
        <b/>
        <vertAlign val="subscript"/>
        <sz val="12"/>
        <rFont val="Times New Roman"/>
        <charset val="134"/>
      </rPr>
      <t>2</t>
    </r>
    <r>
      <rPr>
        <b/>
        <sz val="12"/>
        <rFont val="Times New Roman"/>
        <charset val="134"/>
      </rPr>
      <t>/GJ</t>
    </r>
    <r>
      <rPr>
        <b/>
        <sz val="12"/>
        <rFont val="宋体"/>
        <charset val="134"/>
      </rPr>
      <t>）</t>
    </r>
  </si>
  <si>
    <r>
      <rPr>
        <b/>
        <sz val="12"/>
        <rFont val="宋体"/>
        <charset val="134"/>
      </rPr>
      <t>碳排放量</t>
    </r>
    <r>
      <rPr>
        <b/>
        <sz val="12"/>
        <rFont val="Times New Roman"/>
        <charset val="134"/>
      </rPr>
      <t>(tCO</t>
    </r>
    <r>
      <rPr>
        <b/>
        <vertAlign val="subscript"/>
        <sz val="12"/>
        <rFont val="Times New Roman"/>
        <charset val="134"/>
      </rPr>
      <t>2</t>
    </r>
    <r>
      <rPr>
        <b/>
        <sz val="12"/>
        <rFont val="Times New Roman"/>
        <charset val="134"/>
      </rPr>
      <t>)</t>
    </r>
  </si>
  <si>
    <r>
      <rPr>
        <b/>
        <sz val="12"/>
        <rFont val="宋体"/>
        <charset val="134"/>
      </rPr>
      <t>检测值</t>
    </r>
  </si>
  <si>
    <r>
      <rPr>
        <b/>
        <sz val="12"/>
        <rFont val="宋体"/>
        <charset val="134"/>
      </rPr>
      <t>缺省值</t>
    </r>
  </si>
  <si>
    <r>
      <rPr>
        <b/>
        <sz val="12"/>
        <rFont val="宋体"/>
        <charset val="134"/>
      </rPr>
      <t>实际所取值</t>
    </r>
  </si>
  <si>
    <r>
      <rPr>
        <sz val="11"/>
        <rFont val="宋体"/>
        <charset val="134"/>
      </rPr>
      <t>合计</t>
    </r>
  </si>
  <si>
    <r>
      <rPr>
        <b/>
        <sz val="14"/>
        <rFont val="宋体"/>
        <charset val="134"/>
      </rPr>
      <t>二</t>
    </r>
    <r>
      <rPr>
        <b/>
        <sz val="14"/>
        <rFont val="Times New Roman"/>
        <charset val="134"/>
      </rPr>
      <t xml:space="preserve"> </t>
    </r>
    <r>
      <rPr>
        <b/>
        <sz val="14"/>
        <rFont val="宋体"/>
        <charset val="134"/>
      </rPr>
      <t>替代燃料或废弃物中非生物质碳的燃烧排放</t>
    </r>
    <r>
      <rPr>
        <b/>
        <sz val="14"/>
        <rFont val="Times New Roman"/>
        <charset val="134"/>
      </rPr>
      <t xml:space="preserve"> </t>
    </r>
  </si>
  <si>
    <r>
      <rPr>
        <b/>
        <sz val="12"/>
        <color indexed="8"/>
        <rFont val="宋体"/>
        <charset val="134"/>
      </rPr>
      <t>序号</t>
    </r>
  </si>
  <si>
    <r>
      <rPr>
        <b/>
        <sz val="12"/>
        <rFont val="宋体"/>
        <charset val="134"/>
      </rPr>
      <t>替代燃料种类</t>
    </r>
  </si>
  <si>
    <r>
      <rPr>
        <b/>
        <sz val="12"/>
        <rFont val="宋体"/>
        <charset val="134"/>
      </rPr>
      <t>消费量（</t>
    </r>
    <r>
      <rPr>
        <b/>
        <sz val="12"/>
        <rFont val="Times New Roman"/>
        <charset val="134"/>
      </rPr>
      <t>t</t>
    </r>
    <r>
      <rPr>
        <b/>
        <sz val="12"/>
        <rFont val="宋体"/>
        <charset val="134"/>
      </rPr>
      <t>）</t>
    </r>
  </si>
  <si>
    <r>
      <rPr>
        <b/>
        <sz val="12"/>
        <rFont val="宋体"/>
        <charset val="134"/>
      </rPr>
      <t>加权平均低位发热量（</t>
    </r>
    <r>
      <rPr>
        <b/>
        <sz val="12"/>
        <rFont val="Times New Roman"/>
        <charset val="134"/>
      </rPr>
      <t>GJ/t</t>
    </r>
    <r>
      <rPr>
        <b/>
        <sz val="12"/>
        <rFont val="宋体"/>
        <charset val="134"/>
      </rPr>
      <t>）</t>
    </r>
  </si>
  <si>
    <r>
      <rPr>
        <b/>
        <sz val="12"/>
        <rFont val="Times New Roman"/>
        <charset val="134"/>
      </rPr>
      <t>CO</t>
    </r>
    <r>
      <rPr>
        <b/>
        <vertAlign val="subscript"/>
        <sz val="12"/>
        <rFont val="Times New Roman"/>
        <charset val="134"/>
      </rPr>
      <t>2</t>
    </r>
    <r>
      <rPr>
        <b/>
        <sz val="12"/>
        <rFont val="宋体"/>
        <charset val="134"/>
      </rPr>
      <t>排放因子</t>
    </r>
    <r>
      <rPr>
        <b/>
        <sz val="12"/>
        <rFont val="Times New Roman"/>
        <charset val="134"/>
      </rPr>
      <t>(tCO</t>
    </r>
    <r>
      <rPr>
        <b/>
        <vertAlign val="subscript"/>
        <sz val="12"/>
        <rFont val="Times New Roman"/>
        <charset val="134"/>
      </rPr>
      <t>2</t>
    </r>
    <r>
      <rPr>
        <b/>
        <sz val="12"/>
        <rFont val="Times New Roman"/>
        <charset val="134"/>
      </rPr>
      <t>/GJ)</t>
    </r>
  </si>
  <si>
    <t>非生物质碳的含量</t>
  </si>
  <si>
    <r>
      <rPr>
        <b/>
        <sz val="14"/>
        <rFont val="宋体"/>
        <charset val="134"/>
      </rPr>
      <t>三</t>
    </r>
    <r>
      <rPr>
        <b/>
        <sz val="14"/>
        <rFont val="Times New Roman"/>
        <charset val="134"/>
      </rPr>
      <t xml:space="preserve"> </t>
    </r>
    <r>
      <rPr>
        <b/>
        <sz val="14"/>
        <rFont val="宋体"/>
        <charset val="134"/>
      </rPr>
      <t>原料分解产生的排放</t>
    </r>
    <r>
      <rPr>
        <b/>
        <sz val="14"/>
        <rFont val="Times New Roman"/>
        <charset val="134"/>
      </rPr>
      <t xml:space="preserve"> </t>
    </r>
  </si>
  <si>
    <r>
      <rPr>
        <b/>
        <sz val="12"/>
        <rFont val="宋体"/>
        <charset val="134"/>
      </rPr>
      <t>生产的水泥熟料产量（</t>
    </r>
    <r>
      <rPr>
        <b/>
        <sz val="12"/>
        <rFont val="Times New Roman"/>
        <charset val="134"/>
      </rPr>
      <t>t</t>
    </r>
    <r>
      <rPr>
        <b/>
        <sz val="12"/>
        <rFont val="宋体"/>
        <charset val="134"/>
      </rPr>
      <t>）</t>
    </r>
  </si>
  <si>
    <r>
      <rPr>
        <b/>
        <u/>
        <sz val="12"/>
        <rFont val="宋体"/>
        <charset val="134"/>
      </rPr>
      <t>排气筒</t>
    </r>
    <r>
      <rPr>
        <b/>
        <sz val="12"/>
        <rFont val="宋体"/>
        <charset val="134"/>
      </rPr>
      <t>粉尘的重量</t>
    </r>
    <r>
      <rPr>
        <b/>
        <sz val="12"/>
        <rFont val="Times New Roman"/>
        <charset val="134"/>
      </rPr>
      <t>(t)</t>
    </r>
  </si>
  <si>
    <r>
      <rPr>
        <b/>
        <sz val="12"/>
        <rFont val="宋体"/>
        <charset val="134"/>
      </rPr>
      <t>旁路放风粉尘的重量（</t>
    </r>
    <r>
      <rPr>
        <b/>
        <sz val="12"/>
        <rFont val="Times New Roman"/>
        <charset val="134"/>
      </rPr>
      <t>t</t>
    </r>
    <r>
      <rPr>
        <b/>
        <sz val="12"/>
        <rFont val="宋体"/>
        <charset val="134"/>
      </rPr>
      <t>）</t>
    </r>
  </si>
  <si>
    <r>
      <rPr>
        <b/>
        <sz val="12"/>
        <rFont val="宋体"/>
        <charset val="134"/>
      </rPr>
      <t>熟料中氧化钙（</t>
    </r>
    <r>
      <rPr>
        <b/>
        <sz val="12"/>
        <rFont val="Times New Roman"/>
        <charset val="134"/>
      </rPr>
      <t>CaO</t>
    </r>
    <r>
      <rPr>
        <b/>
        <sz val="12"/>
        <rFont val="宋体"/>
        <charset val="134"/>
      </rPr>
      <t>）的含量</t>
    </r>
  </si>
  <si>
    <r>
      <rPr>
        <b/>
        <sz val="12"/>
        <rFont val="宋体"/>
        <charset val="134"/>
      </rPr>
      <t>熟料中不是来源于碳酸盐分解的氧化钙（</t>
    </r>
    <r>
      <rPr>
        <b/>
        <sz val="12"/>
        <rFont val="Times New Roman"/>
        <charset val="134"/>
      </rPr>
      <t>CaO</t>
    </r>
    <r>
      <rPr>
        <b/>
        <sz val="12"/>
        <rFont val="宋体"/>
        <charset val="134"/>
      </rPr>
      <t>）的含
量</t>
    </r>
  </si>
  <si>
    <r>
      <rPr>
        <b/>
        <sz val="12"/>
        <rFont val="宋体"/>
        <charset val="134"/>
      </rPr>
      <t>二氧化碳与氧化钙之间的分子量换算</t>
    </r>
  </si>
  <si>
    <r>
      <rPr>
        <b/>
        <sz val="12"/>
        <rFont val="宋体"/>
        <charset val="134"/>
      </rPr>
      <t>熟料中氧化镁（</t>
    </r>
    <r>
      <rPr>
        <b/>
        <sz val="12"/>
        <rFont val="Times New Roman"/>
        <charset val="134"/>
      </rPr>
      <t>MgO</t>
    </r>
    <r>
      <rPr>
        <b/>
        <sz val="12"/>
        <rFont val="宋体"/>
        <charset val="134"/>
      </rPr>
      <t>）的含量</t>
    </r>
  </si>
  <si>
    <r>
      <rPr>
        <b/>
        <sz val="12"/>
        <rFont val="宋体"/>
        <charset val="134"/>
      </rPr>
      <t>熟料中不是来源于碳酸盐分解的氧化镁（</t>
    </r>
    <r>
      <rPr>
        <b/>
        <sz val="12"/>
        <rFont val="Times New Roman"/>
        <charset val="134"/>
      </rPr>
      <t>MgO</t>
    </r>
    <r>
      <rPr>
        <b/>
        <sz val="12"/>
        <rFont val="宋体"/>
        <charset val="134"/>
      </rPr>
      <t>）的含量</t>
    </r>
  </si>
  <si>
    <r>
      <rPr>
        <b/>
        <sz val="12"/>
        <rFont val="宋体"/>
        <charset val="134"/>
      </rPr>
      <t>二氧化碳与氧化镁之间的分子量换算</t>
    </r>
  </si>
  <si>
    <r>
      <rPr>
        <b/>
        <sz val="14"/>
        <rFont val="宋体"/>
        <charset val="134"/>
      </rPr>
      <t>四</t>
    </r>
    <r>
      <rPr>
        <b/>
        <sz val="14"/>
        <rFont val="Times New Roman"/>
        <charset val="134"/>
      </rPr>
      <t xml:space="preserve"> </t>
    </r>
    <r>
      <rPr>
        <b/>
        <sz val="14"/>
        <rFont val="宋体"/>
        <charset val="134"/>
      </rPr>
      <t>生料中非燃料碳煅烧的排放</t>
    </r>
    <r>
      <rPr>
        <b/>
        <sz val="14"/>
        <rFont val="Times New Roman"/>
        <charset val="134"/>
      </rPr>
      <t xml:space="preserve"> </t>
    </r>
  </si>
  <si>
    <r>
      <rPr>
        <b/>
        <sz val="12"/>
        <color indexed="8"/>
        <rFont val="宋体"/>
        <charset val="134"/>
      </rPr>
      <t>生料数量（</t>
    </r>
    <r>
      <rPr>
        <b/>
        <sz val="12"/>
        <color indexed="8"/>
        <rFont val="Times New Roman"/>
        <charset val="134"/>
      </rPr>
      <t>t</t>
    </r>
    <r>
      <rPr>
        <b/>
        <sz val="12"/>
        <color indexed="8"/>
        <rFont val="宋体"/>
        <charset val="134"/>
      </rPr>
      <t>）</t>
    </r>
  </si>
  <si>
    <t>生料中非燃料碳含量</t>
  </si>
  <si>
    <r>
      <rPr>
        <b/>
        <sz val="12"/>
        <color indexed="8"/>
        <rFont val="宋体"/>
        <charset val="134"/>
      </rPr>
      <t>二氧化碳与碳的数量换算</t>
    </r>
  </si>
  <si>
    <r>
      <rPr>
        <b/>
        <sz val="12"/>
        <color indexed="8"/>
        <rFont val="宋体"/>
        <charset val="134"/>
      </rPr>
      <t>碳排放量</t>
    </r>
    <r>
      <rPr>
        <b/>
        <sz val="12"/>
        <color indexed="8"/>
        <rFont val="Times New Roman"/>
        <charset val="134"/>
      </rPr>
      <t>(tCO</t>
    </r>
    <r>
      <rPr>
        <b/>
        <vertAlign val="subscript"/>
        <sz val="12"/>
        <color indexed="8"/>
        <rFont val="Times New Roman"/>
        <charset val="134"/>
      </rPr>
      <t>2</t>
    </r>
    <r>
      <rPr>
        <b/>
        <sz val="12"/>
        <color indexed="8"/>
        <rFont val="Times New Roman"/>
        <charset val="134"/>
      </rPr>
      <t>)</t>
    </r>
  </si>
  <si>
    <r>
      <rPr>
        <sz val="11"/>
        <color indexed="8"/>
        <rFont val="宋体"/>
        <charset val="134"/>
      </rPr>
      <t>注：</t>
    </r>
    <r>
      <rPr>
        <sz val="11"/>
        <color indexed="8"/>
        <rFont val="Times New Roman"/>
        <charset val="134"/>
      </rPr>
      <t>1</t>
    </r>
    <r>
      <rPr>
        <sz val="11"/>
        <color indexed="8"/>
        <rFont val="宋体"/>
        <charset val="134"/>
      </rPr>
      <t xml:space="preserve">当企业采用白生料法时不存在非燃料碳的煅烧，不需填报本表。
</t>
    </r>
    <r>
      <rPr>
        <sz val="11"/>
        <color indexed="8"/>
        <rFont val="Times New Roman"/>
        <charset val="134"/>
      </rPr>
      <t xml:space="preserve">    2</t>
    </r>
    <r>
      <rPr>
        <sz val="11"/>
        <color indexed="8"/>
        <rFont val="宋体"/>
        <charset val="134"/>
      </rPr>
      <t>请填写报告期内生料中非燃料碳含量测试的加权平均值，若无测试采用缺省值，在</t>
    </r>
    <r>
      <rPr>
        <sz val="11"/>
        <color indexed="8"/>
        <rFont val="Times New Roman"/>
        <charset val="134"/>
      </rPr>
      <t>0.1%-0.3%</t>
    </r>
    <r>
      <rPr>
        <sz val="11"/>
        <color indexed="8"/>
        <rFont val="宋体"/>
        <charset val="134"/>
      </rPr>
      <t>之间取值（干基），生料采用煤矸石、高碳粉煤灰等配料时取高值，否则取低值。</t>
    </r>
  </si>
  <si>
    <r>
      <rPr>
        <b/>
        <sz val="14"/>
        <rFont val="宋体"/>
        <charset val="134"/>
      </rPr>
      <t>五</t>
    </r>
    <r>
      <rPr>
        <b/>
        <sz val="14"/>
        <rFont val="Times New Roman"/>
        <charset val="134"/>
      </rPr>
      <t xml:space="preserve"> </t>
    </r>
    <r>
      <rPr>
        <b/>
        <sz val="14"/>
        <rFont val="宋体"/>
        <charset val="134"/>
      </rPr>
      <t>净购入使用的电力对应的排放</t>
    </r>
    <r>
      <rPr>
        <b/>
        <sz val="14"/>
        <rFont val="Times New Roman"/>
        <charset val="134"/>
      </rPr>
      <t xml:space="preserve"> </t>
    </r>
  </si>
  <si>
    <t>序号</t>
  </si>
  <si>
    <t>购入的电量(MWh)</t>
  </si>
  <si>
    <t>水泥之外的其他产品生产的用电量(MWh)</t>
  </si>
  <si>
    <t>外销电量(MWh)</t>
  </si>
  <si>
    <t>净购入电量(MWh)</t>
  </si>
  <si>
    <r>
      <rPr>
        <b/>
        <sz val="12"/>
        <rFont val="Times New Roman"/>
        <charset val="134"/>
      </rPr>
      <t xml:space="preserve"> </t>
    </r>
    <r>
      <rPr>
        <b/>
        <sz val="12"/>
        <rFont val="宋体"/>
        <charset val="134"/>
      </rPr>
      <t>排放因子</t>
    </r>
    <r>
      <rPr>
        <b/>
        <sz val="12"/>
        <rFont val="Times New Roman"/>
        <charset val="134"/>
      </rPr>
      <t>(tCO2/MWh)</t>
    </r>
  </si>
  <si>
    <t>碳排放量(tCO2)</t>
  </si>
  <si>
    <t>年份</t>
  </si>
  <si>
    <t>数值</t>
  </si>
  <si>
    <r>
      <rPr>
        <b/>
        <sz val="14"/>
        <rFont val="宋体"/>
        <charset val="134"/>
      </rPr>
      <t>六</t>
    </r>
    <r>
      <rPr>
        <b/>
        <sz val="14"/>
        <rFont val="Times New Roman"/>
        <charset val="134"/>
      </rPr>
      <t xml:space="preserve"> </t>
    </r>
    <r>
      <rPr>
        <b/>
        <sz val="14"/>
        <rFont val="宋体"/>
        <charset val="134"/>
      </rPr>
      <t>净购入使用的热力对应的排放</t>
    </r>
    <r>
      <rPr>
        <b/>
        <sz val="14"/>
        <rFont val="Times New Roman"/>
        <charset val="134"/>
      </rPr>
      <t xml:space="preserve"> </t>
    </r>
    <r>
      <rPr>
        <b/>
        <sz val="14"/>
        <rFont val="宋体"/>
        <charset val="134"/>
      </rPr>
      <t>（一）</t>
    </r>
  </si>
  <si>
    <r>
      <rPr>
        <b/>
        <sz val="12"/>
        <color indexed="8"/>
        <rFont val="宋体"/>
        <charset val="134"/>
      </rPr>
      <t>购入的热量</t>
    </r>
    <r>
      <rPr>
        <b/>
        <sz val="12"/>
        <color indexed="8"/>
        <rFont val="Times New Roman"/>
        <charset val="134"/>
      </rPr>
      <t>(GJ)</t>
    </r>
  </si>
  <si>
    <r>
      <rPr>
        <b/>
        <sz val="12"/>
        <color indexed="8"/>
        <rFont val="宋体"/>
        <charset val="134"/>
      </rPr>
      <t>水泥之外的其他产品生产的用热量</t>
    </r>
    <r>
      <rPr>
        <b/>
        <sz val="12"/>
        <color indexed="8"/>
        <rFont val="Times New Roman"/>
        <charset val="134"/>
      </rPr>
      <t>(GJ)</t>
    </r>
  </si>
  <si>
    <r>
      <rPr>
        <b/>
        <sz val="12"/>
        <color indexed="8"/>
        <rFont val="宋体"/>
        <charset val="134"/>
      </rPr>
      <t>外销热量</t>
    </r>
    <r>
      <rPr>
        <b/>
        <sz val="12"/>
        <color indexed="8"/>
        <rFont val="Times New Roman"/>
        <charset val="134"/>
      </rPr>
      <t>(GJ)</t>
    </r>
  </si>
  <si>
    <r>
      <rPr>
        <b/>
        <sz val="12"/>
        <color indexed="8"/>
        <rFont val="宋体"/>
        <charset val="134"/>
      </rPr>
      <t>净购入的热量</t>
    </r>
    <r>
      <rPr>
        <b/>
        <sz val="12"/>
        <color indexed="8"/>
        <rFont val="Times New Roman"/>
        <charset val="134"/>
      </rPr>
      <t>(GJ)</t>
    </r>
  </si>
  <si>
    <r>
      <rPr>
        <b/>
        <sz val="12"/>
        <rFont val="Times New Roman"/>
        <charset val="134"/>
      </rPr>
      <t xml:space="preserve"> </t>
    </r>
    <r>
      <rPr>
        <b/>
        <sz val="12"/>
        <rFont val="宋体"/>
        <charset val="134"/>
      </rPr>
      <t>热力</t>
    </r>
    <r>
      <rPr>
        <b/>
        <sz val="12"/>
        <rFont val="宋体"/>
        <charset val="134"/>
      </rPr>
      <t>二氧化碳排放因子</t>
    </r>
    <r>
      <rPr>
        <b/>
        <sz val="12"/>
        <rFont val="Times New Roman"/>
        <charset val="134"/>
      </rPr>
      <t>(tCO</t>
    </r>
    <r>
      <rPr>
        <b/>
        <vertAlign val="subscript"/>
        <sz val="12"/>
        <rFont val="Times New Roman"/>
        <charset val="134"/>
      </rPr>
      <t>2</t>
    </r>
    <r>
      <rPr>
        <b/>
        <sz val="12"/>
        <rFont val="Times New Roman"/>
        <charset val="134"/>
      </rPr>
      <t>/GJ)</t>
    </r>
  </si>
  <si>
    <r>
      <rPr>
        <b/>
        <sz val="14"/>
        <rFont val="宋体"/>
        <charset val="134"/>
      </rPr>
      <t>六净购入热力隐含的</t>
    </r>
    <r>
      <rPr>
        <b/>
        <sz val="14"/>
        <rFont val="Times New Roman"/>
        <charset val="134"/>
      </rPr>
      <t>CO</t>
    </r>
    <r>
      <rPr>
        <b/>
        <vertAlign val="subscript"/>
        <sz val="14"/>
        <rFont val="Times New Roman"/>
        <charset val="134"/>
      </rPr>
      <t>2</t>
    </r>
    <r>
      <rPr>
        <b/>
        <sz val="14"/>
        <rFont val="宋体"/>
        <charset val="134"/>
      </rPr>
      <t>排放</t>
    </r>
    <r>
      <rPr>
        <b/>
        <sz val="14"/>
        <rFont val="Times New Roman"/>
        <charset val="134"/>
      </rPr>
      <t>(</t>
    </r>
    <r>
      <rPr>
        <b/>
        <sz val="14"/>
        <rFont val="宋体"/>
        <charset val="134"/>
      </rPr>
      <t>二）</t>
    </r>
  </si>
  <si>
    <t>类型</t>
  </si>
  <si>
    <t>购入</t>
  </si>
  <si>
    <t>外供</t>
  </si>
  <si>
    <r>
      <rPr>
        <b/>
        <sz val="12"/>
        <color indexed="8"/>
        <rFont val="Times New Roman"/>
        <charset val="134"/>
      </rPr>
      <t>热力消费量（</t>
    </r>
    <r>
      <rPr>
        <b/>
        <sz val="12"/>
        <color indexed="8"/>
        <rFont val="Times New Roman"/>
        <charset val="134"/>
      </rPr>
      <t>GJ</t>
    </r>
    <r>
      <rPr>
        <b/>
        <sz val="12"/>
        <color indexed="8"/>
        <rFont val="宋体"/>
        <charset val="134"/>
      </rPr>
      <t>）</t>
    </r>
  </si>
  <si>
    <r>
      <rPr>
        <b/>
        <sz val="12"/>
        <color indexed="8"/>
        <rFont val="Times New Roman"/>
        <charset val="134"/>
      </rPr>
      <t>排放因子（</t>
    </r>
    <r>
      <rPr>
        <b/>
        <sz val="12"/>
        <color indexed="8"/>
        <rFont val="Times New Roman"/>
        <charset val="134"/>
      </rPr>
      <t>CO</t>
    </r>
    <r>
      <rPr>
        <b/>
        <vertAlign val="subscript"/>
        <sz val="12"/>
        <color indexed="8"/>
        <rFont val="Times New Roman"/>
        <charset val="134"/>
      </rPr>
      <t>2</t>
    </r>
    <r>
      <rPr>
        <b/>
        <sz val="12"/>
        <color indexed="8"/>
        <rFont val="Times New Roman"/>
        <charset val="134"/>
      </rPr>
      <t>/GJ</t>
    </r>
    <r>
      <rPr>
        <b/>
        <sz val="12"/>
        <color indexed="8"/>
        <rFont val="宋体"/>
        <charset val="134"/>
      </rPr>
      <t>）</t>
    </r>
  </si>
  <si>
    <r>
      <rPr>
        <b/>
        <sz val="12"/>
        <color indexed="8"/>
        <rFont val="Times New Roman"/>
        <charset val="134"/>
      </rPr>
      <t>碳排放量</t>
    </r>
    <r>
      <rPr>
        <b/>
        <sz val="12"/>
        <color indexed="8"/>
        <rFont val="Times New Roman"/>
        <charset val="134"/>
      </rPr>
      <t>(tCO</t>
    </r>
    <r>
      <rPr>
        <b/>
        <vertAlign val="subscript"/>
        <sz val="12"/>
        <color indexed="8"/>
        <rFont val="Times New Roman"/>
        <charset val="134"/>
      </rPr>
      <t>2</t>
    </r>
    <r>
      <rPr>
        <b/>
        <sz val="12"/>
        <color indexed="8"/>
        <rFont val="Times New Roman"/>
        <charset val="134"/>
      </rPr>
      <t>e)</t>
    </r>
  </si>
  <si>
    <r>
      <rPr>
        <b/>
        <sz val="12"/>
        <color indexed="8"/>
        <rFont val="Times New Roman"/>
        <charset val="134"/>
      </rPr>
      <t>质量（</t>
    </r>
    <r>
      <rPr>
        <b/>
        <sz val="12"/>
        <color indexed="8"/>
        <rFont val="Times New Roman"/>
        <charset val="134"/>
      </rPr>
      <t>t</t>
    </r>
    <r>
      <rPr>
        <b/>
        <sz val="12"/>
        <color indexed="8"/>
        <rFont val="宋体"/>
        <charset val="134"/>
      </rPr>
      <t>）</t>
    </r>
  </si>
  <si>
    <r>
      <rPr>
        <b/>
        <sz val="12"/>
        <color indexed="8"/>
        <rFont val="Times New Roman"/>
        <charset val="134"/>
      </rPr>
      <t>热水温度</t>
    </r>
    <r>
      <rPr>
        <b/>
        <sz val="12"/>
        <color indexed="8"/>
        <rFont val="Times New Roman"/>
        <charset val="134"/>
      </rPr>
      <t>(</t>
    </r>
    <r>
      <rPr>
        <b/>
        <sz val="12"/>
        <color indexed="8"/>
        <rFont val="宋体"/>
        <charset val="134"/>
      </rPr>
      <t>℃</t>
    </r>
    <r>
      <rPr>
        <b/>
        <sz val="12"/>
        <color indexed="8"/>
        <rFont val="Times New Roman"/>
        <charset val="134"/>
      </rPr>
      <t>)</t>
    </r>
  </si>
  <si>
    <r>
      <rPr>
        <b/>
        <sz val="12"/>
        <color indexed="8"/>
        <rFont val="Times New Roman"/>
        <charset val="134"/>
      </rPr>
      <t>蒸汽的热焓</t>
    </r>
    <r>
      <rPr>
        <b/>
        <sz val="12"/>
        <color indexed="8"/>
        <rFont val="Times New Roman"/>
        <charset val="134"/>
      </rPr>
      <t>(KJ/Kg)</t>
    </r>
  </si>
  <si>
    <r>
      <rPr>
        <b/>
        <sz val="12"/>
        <color indexed="8"/>
        <rFont val="Times New Roman"/>
        <charset val="134"/>
      </rPr>
      <t>热量（</t>
    </r>
    <r>
      <rPr>
        <b/>
        <sz val="12"/>
        <color indexed="8"/>
        <rFont val="Times New Roman"/>
        <charset val="134"/>
      </rPr>
      <t>GJ</t>
    </r>
    <r>
      <rPr>
        <b/>
        <sz val="12"/>
        <color indexed="8"/>
        <rFont val="宋体"/>
        <charset val="134"/>
      </rPr>
      <t>）</t>
    </r>
  </si>
  <si>
    <r>
      <rPr>
        <b/>
        <sz val="12"/>
        <color indexed="8"/>
        <rFont val="Times New Roman"/>
        <charset val="134"/>
      </rPr>
      <t>热水质量（</t>
    </r>
    <r>
      <rPr>
        <b/>
        <sz val="12"/>
        <color indexed="8"/>
        <rFont val="Times New Roman"/>
        <charset val="134"/>
      </rPr>
      <t>t</t>
    </r>
    <r>
      <rPr>
        <b/>
        <sz val="12"/>
        <color indexed="8"/>
        <rFont val="宋体"/>
        <charset val="134"/>
      </rPr>
      <t>）</t>
    </r>
  </si>
  <si>
    <t>蒸汽</t>
  </si>
  <si>
    <t>热水</t>
  </si>
  <si>
    <t>合计</t>
  </si>
  <si>
    <r>
      <rPr>
        <sz val="14"/>
        <color indexed="10"/>
        <rFont val="宋体"/>
        <charset val="134"/>
      </rPr>
      <t>本计算表中，表格颜色含义如下：</t>
    </r>
  </si>
  <si>
    <r>
      <rPr>
        <sz val="12"/>
        <color indexed="8"/>
        <rFont val="微软雅黑"/>
        <charset val="134"/>
      </rPr>
      <t>不需企业填写、操作和改动</t>
    </r>
  </si>
  <si>
    <r>
      <rPr>
        <sz val="12"/>
        <rFont val="微软雅黑"/>
        <charset val="134"/>
      </rPr>
      <t>需要企业填报或选择</t>
    </r>
  </si>
  <si>
    <r>
      <rPr>
        <sz val="12"/>
        <color indexed="8"/>
        <rFont val="微软雅黑"/>
        <charset val="134"/>
      </rPr>
      <t>自动计算生成的数据</t>
    </r>
  </si>
  <si>
    <t>排放量汇总表</t>
  </si>
  <si>
    <t>源类别</t>
  </si>
  <si>
    <r>
      <rPr>
        <b/>
        <sz val="12"/>
        <color indexed="8"/>
        <rFont val="宋体"/>
        <charset val="134"/>
      </rPr>
      <t>排放量
（</t>
    </r>
    <r>
      <rPr>
        <b/>
        <sz val="12"/>
        <color indexed="8"/>
        <rFont val="Times New Roman"/>
        <charset val="134"/>
      </rPr>
      <t>tCO</t>
    </r>
    <r>
      <rPr>
        <b/>
        <vertAlign val="subscript"/>
        <sz val="12"/>
        <color indexed="8"/>
        <rFont val="Times New Roman"/>
        <charset val="134"/>
      </rPr>
      <t>2</t>
    </r>
    <r>
      <rPr>
        <b/>
        <sz val="12"/>
        <color indexed="8"/>
        <rFont val="宋体"/>
        <charset val="134"/>
      </rPr>
      <t>）</t>
    </r>
  </si>
  <si>
    <r>
      <rPr>
        <sz val="11"/>
        <color indexed="8"/>
        <rFont val="宋体"/>
        <charset val="134"/>
      </rPr>
      <t>企业二氧化碳排放总量（</t>
    </r>
    <r>
      <rPr>
        <sz val="11"/>
        <color indexed="8"/>
        <rFont val="Times New Roman"/>
        <charset val="134"/>
      </rPr>
      <t>tCO</t>
    </r>
    <r>
      <rPr>
        <vertAlign val="subscript"/>
        <sz val="11"/>
        <color indexed="8"/>
        <rFont val="Times New Roman"/>
        <charset val="134"/>
      </rPr>
      <t>2</t>
    </r>
    <r>
      <rPr>
        <sz val="11"/>
        <color indexed="8"/>
        <rFont val="宋体"/>
        <charset val="134"/>
      </rPr>
      <t>）</t>
    </r>
  </si>
  <si>
    <r>
      <rPr>
        <sz val="11"/>
        <color indexed="8"/>
        <rFont val="宋体"/>
        <charset val="134"/>
      </rPr>
      <t>化石燃料物燃烧排放量（</t>
    </r>
    <r>
      <rPr>
        <sz val="11"/>
        <color indexed="8"/>
        <rFont val="Times New Roman"/>
        <charset val="134"/>
      </rPr>
      <t>tCO</t>
    </r>
    <r>
      <rPr>
        <vertAlign val="subscript"/>
        <sz val="11"/>
        <color indexed="8"/>
        <rFont val="Times New Roman"/>
        <charset val="134"/>
      </rPr>
      <t>2</t>
    </r>
    <r>
      <rPr>
        <sz val="11"/>
        <color indexed="8"/>
        <rFont val="宋体"/>
        <charset val="134"/>
      </rPr>
      <t>）</t>
    </r>
  </si>
  <si>
    <r>
      <rPr>
        <sz val="11"/>
        <color indexed="8"/>
        <rFont val="宋体"/>
        <charset val="134"/>
      </rPr>
      <t>替代燃料或废弃物燃烧排放量（</t>
    </r>
    <r>
      <rPr>
        <sz val="11"/>
        <color indexed="8"/>
        <rFont val="Times New Roman"/>
        <charset val="134"/>
      </rPr>
      <t>tCO</t>
    </r>
    <r>
      <rPr>
        <vertAlign val="subscript"/>
        <sz val="11"/>
        <color indexed="8"/>
        <rFont val="Times New Roman"/>
        <charset val="134"/>
      </rPr>
      <t>2</t>
    </r>
    <r>
      <rPr>
        <sz val="11"/>
        <color indexed="8"/>
        <rFont val="宋体"/>
        <charset val="134"/>
      </rPr>
      <t>）</t>
    </r>
  </si>
  <si>
    <r>
      <rPr>
        <sz val="11"/>
        <color indexed="8"/>
        <rFont val="宋体"/>
        <charset val="134"/>
      </rPr>
      <t>原料分解产生的排放量（</t>
    </r>
    <r>
      <rPr>
        <sz val="11"/>
        <color indexed="8"/>
        <rFont val="Times New Roman"/>
        <charset val="134"/>
      </rPr>
      <t>tCO</t>
    </r>
    <r>
      <rPr>
        <vertAlign val="subscript"/>
        <sz val="11"/>
        <color indexed="8"/>
        <rFont val="Times New Roman"/>
        <charset val="134"/>
      </rPr>
      <t>2</t>
    </r>
    <r>
      <rPr>
        <sz val="11"/>
        <color indexed="8"/>
        <rFont val="宋体"/>
        <charset val="134"/>
      </rPr>
      <t>）</t>
    </r>
  </si>
  <si>
    <r>
      <rPr>
        <sz val="11"/>
        <color indexed="8"/>
        <rFont val="宋体"/>
        <charset val="134"/>
      </rPr>
      <t>生料中非燃料碳煅烧的排放量（</t>
    </r>
    <r>
      <rPr>
        <sz val="11"/>
        <color indexed="8"/>
        <rFont val="Times New Roman"/>
        <charset val="134"/>
      </rPr>
      <t>tCO</t>
    </r>
    <r>
      <rPr>
        <vertAlign val="subscript"/>
        <sz val="11"/>
        <color indexed="8"/>
        <rFont val="Times New Roman"/>
        <charset val="134"/>
      </rPr>
      <t>2</t>
    </r>
    <r>
      <rPr>
        <sz val="11"/>
        <color indexed="8"/>
        <rFont val="宋体"/>
        <charset val="134"/>
      </rPr>
      <t>）</t>
    </r>
  </si>
  <si>
    <r>
      <rPr>
        <sz val="11"/>
        <color indexed="8"/>
        <rFont val="宋体"/>
        <charset val="134"/>
      </rPr>
      <t>净购入使用的电力对应的排放量（</t>
    </r>
    <r>
      <rPr>
        <sz val="11"/>
        <color indexed="8"/>
        <rFont val="Times New Roman"/>
        <charset val="134"/>
      </rPr>
      <t>tCO</t>
    </r>
    <r>
      <rPr>
        <vertAlign val="subscript"/>
        <sz val="11"/>
        <color indexed="8"/>
        <rFont val="Times New Roman"/>
        <charset val="134"/>
      </rPr>
      <t>2</t>
    </r>
    <r>
      <rPr>
        <sz val="11"/>
        <color indexed="8"/>
        <rFont val="宋体"/>
        <charset val="134"/>
      </rPr>
      <t>）</t>
    </r>
  </si>
  <si>
    <r>
      <rPr>
        <sz val="11"/>
        <color indexed="8"/>
        <rFont val="宋体"/>
        <charset val="134"/>
      </rPr>
      <t>净购入使用的热力对应的排放量（</t>
    </r>
    <r>
      <rPr>
        <sz val="11"/>
        <color indexed="8"/>
        <rFont val="Times New Roman"/>
        <charset val="134"/>
      </rPr>
      <t>tCO2</t>
    </r>
    <r>
      <rPr>
        <sz val="11"/>
        <color indexed="8"/>
        <rFont val="宋体"/>
        <charset val="134"/>
      </rPr>
      <t>）</t>
    </r>
  </si>
  <si>
    <t>表1常见化石燃料特性参数缺省值</t>
  </si>
  <si>
    <t>表 2中国水泥行业部分替代燃料CO2排放因子</t>
  </si>
  <si>
    <t>表3电力热力过程相关参数缺省值</t>
  </si>
  <si>
    <t>表4 饱和蒸汽热焓表</t>
  </si>
  <si>
    <t>表5 过热蒸汽热焓表</t>
  </si>
  <si>
    <t>燃料品种</t>
  </si>
  <si>
    <t>低位发热量</t>
  </si>
  <si>
    <t>热值单位</t>
  </si>
  <si>
    <t>燃料碳氧化率</t>
  </si>
  <si>
    <r>
      <rPr>
        <b/>
        <sz val="12"/>
        <rFont val="宋体"/>
        <charset val="134"/>
      </rPr>
      <t>压力（</t>
    </r>
    <r>
      <rPr>
        <b/>
        <sz val="12"/>
        <rFont val="Times New Roman"/>
        <charset val="134"/>
      </rPr>
      <t>MPa</t>
    </r>
    <r>
      <rPr>
        <b/>
        <sz val="12"/>
        <rFont val="仿宋"/>
        <charset val="134"/>
      </rPr>
      <t>）</t>
    </r>
  </si>
  <si>
    <r>
      <rPr>
        <b/>
        <sz val="12"/>
        <rFont val="宋体"/>
        <charset val="134"/>
      </rPr>
      <t>温度（℃</t>
    </r>
    <r>
      <rPr>
        <b/>
        <sz val="12"/>
        <rFont val="仿宋"/>
        <charset val="134"/>
      </rPr>
      <t>）</t>
    </r>
  </si>
  <si>
    <r>
      <rPr>
        <b/>
        <sz val="12"/>
        <rFont val="宋体"/>
        <charset val="134"/>
      </rPr>
      <t>焓（</t>
    </r>
    <r>
      <rPr>
        <b/>
        <sz val="12"/>
        <rFont val="Times New Roman"/>
        <charset val="134"/>
      </rPr>
      <t>kJ/kg</t>
    </r>
    <r>
      <rPr>
        <b/>
        <sz val="12"/>
        <rFont val="仿宋"/>
        <charset val="134"/>
      </rPr>
      <t>）</t>
    </r>
  </si>
  <si>
    <t>温度</t>
  </si>
  <si>
    <t>压力</t>
  </si>
  <si>
    <t>替代燃料种类</t>
  </si>
  <si>
    <t xml:space="preserve">低位发热量GJ/t </t>
  </si>
  <si>
    <r>
      <rPr>
        <sz val="11"/>
        <color indexed="8"/>
        <rFont val="宋体"/>
        <charset val="134"/>
      </rPr>
      <t>排放因子tCO</t>
    </r>
    <r>
      <rPr>
        <vertAlign val="subscript"/>
        <sz val="12"/>
        <rFont val="宋体"/>
        <charset val="134"/>
      </rPr>
      <t>2</t>
    </r>
    <r>
      <rPr>
        <sz val="12"/>
        <rFont val="宋体"/>
        <charset val="134"/>
      </rPr>
      <t>/GJ</t>
    </r>
  </si>
  <si>
    <t>化石碳的质量分数</t>
  </si>
  <si>
    <t>生物碳的质量分数</t>
  </si>
  <si>
    <t>名称</t>
  </si>
  <si>
    <t>单位</t>
  </si>
  <si>
    <t>缺省值</t>
  </si>
  <si>
    <t>0.01MPa</t>
  </si>
  <si>
    <t>0.1MPa</t>
  </si>
  <si>
    <t>0.5MPa</t>
  </si>
  <si>
    <t>1MPa</t>
  </si>
  <si>
    <t>3MPa</t>
  </si>
  <si>
    <t>5MPa</t>
  </si>
  <si>
    <t>7MPa</t>
  </si>
  <si>
    <t>10MPa</t>
  </si>
  <si>
    <t>14MPa</t>
  </si>
  <si>
    <t>20MPa</t>
  </si>
  <si>
    <t>25MPa</t>
  </si>
  <si>
    <t>30MPa</t>
  </si>
  <si>
    <t>固体燃料</t>
  </si>
  <si>
    <r>
      <rPr>
        <sz val="11"/>
        <color indexed="8"/>
        <rFont val="宋体"/>
        <charset val="134"/>
      </rPr>
      <t>无烟煤</t>
    </r>
    <r>
      <rPr>
        <sz val="11"/>
        <color indexed="8"/>
        <rFont val="Times New Roman"/>
        <charset val="0"/>
      </rPr>
      <t>(</t>
    </r>
    <r>
      <rPr>
        <sz val="11"/>
        <color indexed="8"/>
        <rFont val="宋体"/>
        <charset val="134"/>
      </rPr>
      <t>窑炉</t>
    </r>
    <r>
      <rPr>
        <sz val="11"/>
        <color indexed="8"/>
        <rFont val="Times New Roman"/>
        <charset val="0"/>
      </rPr>
      <t>)</t>
    </r>
  </si>
  <si>
    <t>GJ/t</t>
  </si>
  <si>
    <t xml:space="preserve">废油 </t>
  </si>
  <si>
    <r>
      <rPr>
        <sz val="11"/>
        <color indexed="8"/>
        <rFont val="Times New Roman"/>
        <charset val="134"/>
      </rPr>
      <t>2010</t>
    </r>
    <r>
      <rPr>
        <sz val="11"/>
        <color indexed="8"/>
        <rFont val="宋体"/>
        <charset val="134"/>
      </rPr>
      <t>年</t>
    </r>
  </si>
  <si>
    <r>
      <rPr>
        <sz val="11"/>
        <color indexed="8"/>
        <rFont val="Times New Roman"/>
        <charset val="134"/>
      </rPr>
      <t>tCO</t>
    </r>
    <r>
      <rPr>
        <vertAlign val="subscript"/>
        <sz val="11"/>
        <color indexed="8"/>
        <rFont val="Times New Roman"/>
        <charset val="134"/>
      </rPr>
      <t>2</t>
    </r>
    <r>
      <rPr>
        <sz val="11"/>
        <color indexed="8"/>
        <rFont val="Times New Roman"/>
        <charset val="134"/>
      </rPr>
      <t>/MWh</t>
    </r>
  </si>
  <si>
    <t>0℃</t>
  </si>
  <si>
    <r>
      <rPr>
        <sz val="11"/>
        <color indexed="8"/>
        <rFont val="宋体"/>
        <charset val="134"/>
      </rPr>
      <t>无烟煤</t>
    </r>
    <r>
      <rPr>
        <sz val="11"/>
        <color indexed="8"/>
        <rFont val="Times New Roman"/>
        <charset val="0"/>
      </rPr>
      <t>(</t>
    </r>
    <r>
      <rPr>
        <sz val="11"/>
        <color indexed="8"/>
        <rFont val="宋体"/>
        <charset val="134"/>
      </rPr>
      <t>工业锅炉</t>
    </r>
    <r>
      <rPr>
        <sz val="11"/>
        <color indexed="8"/>
        <rFont val="Times New Roman"/>
        <charset val="0"/>
      </rPr>
      <t>)</t>
    </r>
  </si>
  <si>
    <t xml:space="preserve">废轮胎 </t>
  </si>
  <si>
    <t>2011年</t>
  </si>
  <si>
    <t>10℃</t>
  </si>
  <si>
    <r>
      <rPr>
        <sz val="11"/>
        <color indexed="8"/>
        <rFont val="宋体"/>
        <charset val="134"/>
      </rPr>
      <t>无烟煤</t>
    </r>
    <r>
      <rPr>
        <sz val="11"/>
        <color indexed="8"/>
        <rFont val="Times New Roman"/>
        <charset val="0"/>
      </rPr>
      <t>(</t>
    </r>
    <r>
      <rPr>
        <sz val="11"/>
        <color indexed="8"/>
        <rFont val="宋体"/>
        <charset val="134"/>
      </rPr>
      <t>其他燃烧设备</t>
    </r>
    <r>
      <rPr>
        <sz val="11"/>
        <color indexed="8"/>
        <rFont val="Times New Roman"/>
        <charset val="0"/>
      </rPr>
      <t>)</t>
    </r>
  </si>
  <si>
    <t xml:space="preserve">塑料 </t>
  </si>
  <si>
    <t>2012年</t>
  </si>
  <si>
    <t>20℃</t>
  </si>
  <si>
    <t>烟煤（窑炉）</t>
  </si>
  <si>
    <t xml:space="preserve">废溶剂 </t>
  </si>
  <si>
    <t>2013年</t>
  </si>
  <si>
    <t>40℃</t>
  </si>
  <si>
    <t>烟煤（工业锅炉）</t>
  </si>
  <si>
    <t xml:space="preserve">废皮革 </t>
  </si>
  <si>
    <t>2014年</t>
  </si>
  <si>
    <t>60℃</t>
  </si>
  <si>
    <t>烟煤（其他燃烧设备）</t>
  </si>
  <si>
    <t xml:space="preserve">废玻璃钢 </t>
  </si>
  <si>
    <t>热力排放因子</t>
  </si>
  <si>
    <r>
      <rPr>
        <sz val="11"/>
        <color indexed="8"/>
        <rFont val="Times New Roman"/>
        <charset val="134"/>
      </rPr>
      <t>tCO</t>
    </r>
    <r>
      <rPr>
        <vertAlign val="subscript"/>
        <sz val="11"/>
        <color indexed="8"/>
        <rFont val="Times New Roman"/>
        <charset val="134"/>
      </rPr>
      <t>2/</t>
    </r>
    <r>
      <rPr>
        <sz val="11"/>
        <color indexed="8"/>
        <rFont val="Times New Roman"/>
        <charset val="134"/>
      </rPr>
      <t>GJ</t>
    </r>
  </si>
  <si>
    <t>80℃</t>
  </si>
  <si>
    <t>褐煤（窑炉）</t>
  </si>
  <si>
    <t>100℃</t>
  </si>
  <si>
    <t>褐煤（工业锅炉）</t>
  </si>
  <si>
    <t>120℃</t>
  </si>
  <si>
    <t>褐煤（其他燃烧设备）</t>
  </si>
  <si>
    <t>140℃</t>
  </si>
  <si>
    <t>洗精煤（窑炉）</t>
  </si>
  <si>
    <t>160℃</t>
  </si>
  <si>
    <t>洗精煤（工业锅炉）</t>
  </si>
  <si>
    <t>180℃</t>
  </si>
  <si>
    <t>洗精煤（其他燃烧设备）</t>
  </si>
  <si>
    <t>200℃</t>
  </si>
  <si>
    <t>其他煤制品（窑炉）</t>
  </si>
  <si>
    <t>220℃</t>
  </si>
  <si>
    <t>其他煤制品（工业锅炉）</t>
  </si>
  <si>
    <t>240℃</t>
  </si>
  <si>
    <t>其他煤制品（其他燃烧设备）</t>
  </si>
  <si>
    <t>260℃</t>
  </si>
  <si>
    <t>石油焦</t>
  </si>
  <si>
    <t>280℃</t>
  </si>
  <si>
    <t>焦炭</t>
  </si>
  <si>
    <t>300℃</t>
  </si>
  <si>
    <t>液体燃料</t>
  </si>
  <si>
    <r>
      <rPr>
        <sz val="11"/>
        <color indexed="8"/>
        <rFont val="宋体"/>
        <charset val="134"/>
      </rPr>
      <t>原油</t>
    </r>
  </si>
  <si>
    <t>350℃</t>
  </si>
  <si>
    <r>
      <rPr>
        <sz val="11"/>
        <color indexed="8"/>
        <rFont val="宋体"/>
        <charset val="134"/>
      </rPr>
      <t>燃料油</t>
    </r>
  </si>
  <si>
    <t>400℃</t>
  </si>
  <si>
    <r>
      <rPr>
        <sz val="11"/>
        <color indexed="8"/>
        <rFont val="宋体"/>
        <charset val="134"/>
      </rPr>
      <t>汽油</t>
    </r>
  </si>
  <si>
    <t>420℃</t>
  </si>
  <si>
    <r>
      <rPr>
        <sz val="11"/>
        <color indexed="8"/>
        <rFont val="宋体"/>
        <charset val="134"/>
      </rPr>
      <t>柴油</t>
    </r>
  </si>
  <si>
    <t>440℃</t>
  </si>
  <si>
    <t>煤油</t>
  </si>
  <si>
    <t>450℃</t>
  </si>
  <si>
    <r>
      <rPr>
        <sz val="11"/>
        <color indexed="8"/>
        <rFont val="宋体"/>
        <charset val="134"/>
      </rPr>
      <t>液化天然气</t>
    </r>
  </si>
  <si>
    <t>460℃</t>
  </si>
  <si>
    <r>
      <rPr>
        <sz val="11"/>
        <color indexed="8"/>
        <rFont val="宋体"/>
        <charset val="134"/>
      </rPr>
      <t>液化石油气</t>
    </r>
  </si>
  <si>
    <t>480℃</t>
  </si>
  <si>
    <r>
      <rPr>
        <sz val="11"/>
        <color indexed="8"/>
        <rFont val="宋体"/>
        <charset val="134"/>
      </rPr>
      <t>焦油</t>
    </r>
  </si>
  <si>
    <t>500℃</t>
  </si>
  <si>
    <t>气体燃料</t>
  </si>
  <si>
    <r>
      <rPr>
        <sz val="11"/>
        <color indexed="8"/>
        <rFont val="宋体"/>
        <charset val="134"/>
      </rPr>
      <t>焦炉煤气</t>
    </r>
  </si>
  <si>
    <r>
      <rPr>
        <sz val="11"/>
        <color indexed="8"/>
        <rFont val="Times New Roman"/>
        <charset val="134"/>
      </rPr>
      <t>GJ/</t>
    </r>
    <r>
      <rPr>
        <sz val="11"/>
        <color indexed="8"/>
        <rFont val="宋体"/>
        <charset val="134"/>
      </rPr>
      <t>万</t>
    </r>
    <r>
      <rPr>
        <sz val="11"/>
        <color indexed="8"/>
        <rFont val="Times New Roman"/>
        <charset val="134"/>
      </rPr>
      <t>Nm</t>
    </r>
    <r>
      <rPr>
        <vertAlign val="superscript"/>
        <sz val="11"/>
        <color indexed="8"/>
        <rFont val="Times New Roman"/>
        <charset val="134"/>
      </rPr>
      <t>3</t>
    </r>
  </si>
  <si>
    <t>520℃</t>
  </si>
  <si>
    <r>
      <rPr>
        <sz val="11"/>
        <color indexed="8"/>
        <rFont val="宋体"/>
        <charset val="134"/>
      </rPr>
      <t>高炉煤气</t>
    </r>
  </si>
  <si>
    <t>540℃</t>
  </si>
  <si>
    <r>
      <rPr>
        <sz val="11"/>
        <color indexed="8"/>
        <rFont val="宋体"/>
        <charset val="134"/>
      </rPr>
      <t>转炉煤气</t>
    </r>
  </si>
  <si>
    <t>550℃</t>
  </si>
  <si>
    <r>
      <rPr>
        <sz val="11"/>
        <color indexed="8"/>
        <rFont val="宋体"/>
        <charset val="134"/>
      </rPr>
      <t>其它煤气</t>
    </r>
  </si>
  <si>
    <t>560℃</t>
  </si>
  <si>
    <r>
      <rPr>
        <sz val="11"/>
        <color indexed="8"/>
        <rFont val="宋体"/>
        <charset val="134"/>
      </rPr>
      <t>天然气</t>
    </r>
  </si>
  <si>
    <t>580℃</t>
  </si>
  <si>
    <t>600℃</t>
  </si>
  <si>
    <t xml:space="preserve"> </t>
  </si>
</sst>
</file>

<file path=xl/styles.xml><?xml version="1.0" encoding="utf-8"?>
<styleSheet xmlns="http://schemas.openxmlformats.org/spreadsheetml/2006/main">
  <numFmts count="12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  <numFmt numFmtId="177" formatCode="0.0%"/>
    <numFmt numFmtId="178" formatCode="0.000_ "/>
    <numFmt numFmtId="179" formatCode="0_);[Red]\(0\)"/>
    <numFmt numFmtId="180" formatCode="0.0000_);[Red]\(0.0000\)"/>
    <numFmt numFmtId="181" formatCode="0.000_);[Red]\(0.000\)"/>
    <numFmt numFmtId="182" formatCode="0.00_);[Red]\(0.00\)"/>
    <numFmt numFmtId="183" formatCode="0.0_);[Red]\(0.0\)"/>
  </numFmts>
  <fonts count="52">
    <font>
      <sz val="11"/>
      <color indexed="8"/>
      <name val="宋体"/>
      <charset val="134"/>
    </font>
    <font>
      <sz val="11"/>
      <color indexed="8"/>
      <name val="Times New Roman"/>
      <charset val="134"/>
    </font>
    <font>
      <b/>
      <sz val="12"/>
      <color indexed="8"/>
      <name val="宋体"/>
      <charset val="134"/>
    </font>
    <font>
      <sz val="11"/>
      <color indexed="8"/>
      <name val="Times New Roman"/>
      <charset val="0"/>
    </font>
    <font>
      <b/>
      <sz val="12"/>
      <color indexed="8"/>
      <name val="Times New Roman"/>
      <charset val="134"/>
    </font>
    <font>
      <b/>
      <sz val="12"/>
      <name val="宋体"/>
      <charset val="134"/>
    </font>
    <font>
      <sz val="12"/>
      <name val="Times New Roman"/>
      <charset val="134"/>
    </font>
    <font>
      <b/>
      <sz val="14"/>
      <name val="宋体"/>
      <charset val="134"/>
    </font>
    <font>
      <b/>
      <sz val="12"/>
      <name val="Times New Roman"/>
      <charset val="134"/>
    </font>
    <font>
      <sz val="12"/>
      <name val="宋体"/>
      <charset val="134"/>
    </font>
    <font>
      <sz val="15"/>
      <name val="Times New Roman"/>
      <charset val="134"/>
    </font>
    <font>
      <b/>
      <sz val="20"/>
      <color indexed="8"/>
      <name val="Times New Roman"/>
      <charset val="134"/>
    </font>
    <font>
      <b/>
      <sz val="20"/>
      <color indexed="8"/>
      <name val="宋体"/>
      <charset val="134"/>
    </font>
    <font>
      <b/>
      <sz val="14"/>
      <name val="Times New Roman"/>
      <charset val="134"/>
    </font>
    <font>
      <sz val="11"/>
      <name val="Times New Roman"/>
      <charset val="134"/>
    </font>
    <font>
      <b/>
      <u/>
      <sz val="12"/>
      <name val="Times New Roman"/>
      <charset val="134"/>
    </font>
    <font>
      <b/>
      <sz val="10.5"/>
      <color indexed="8"/>
      <name val="Times New Roman"/>
      <charset val="134"/>
    </font>
    <font>
      <b/>
      <sz val="11"/>
      <color indexed="8"/>
      <name val="Times New Roman"/>
      <charset val="134"/>
    </font>
    <font>
      <sz val="14"/>
      <color indexed="10"/>
      <name val="Times New Roman"/>
      <charset val="134"/>
    </font>
    <font>
      <b/>
      <sz val="11"/>
      <name val="Times New Roman"/>
      <charset val="134"/>
    </font>
    <font>
      <u/>
      <sz val="11"/>
      <color indexed="8"/>
      <name val="Times New Roman"/>
      <charset val="134"/>
    </font>
    <font>
      <sz val="12"/>
      <color indexed="8"/>
      <name val="Times New Roman"/>
      <charset val="134"/>
    </font>
    <font>
      <i/>
      <sz val="11"/>
      <color indexed="23"/>
      <name val="宋体"/>
      <charset val="134"/>
    </font>
    <font>
      <sz val="11"/>
      <color indexed="42"/>
      <name val="宋体"/>
      <charset val="134"/>
    </font>
    <font>
      <sz val="11"/>
      <color indexed="20"/>
      <name val="宋体"/>
      <charset val="134"/>
    </font>
    <font>
      <sz val="11"/>
      <color indexed="62"/>
      <name val="宋体"/>
      <charset val="134"/>
    </font>
    <font>
      <b/>
      <sz val="11"/>
      <color indexed="52"/>
      <name val="宋体"/>
      <charset val="134"/>
    </font>
    <font>
      <sz val="11"/>
      <color indexed="17"/>
      <name val="宋体"/>
      <charset val="134"/>
    </font>
    <font>
      <sz val="11"/>
      <color indexed="60"/>
      <name val="宋体"/>
      <charset val="134"/>
    </font>
    <font>
      <b/>
      <sz val="15"/>
      <color indexed="62"/>
      <name val="宋体"/>
      <charset val="134"/>
    </font>
    <font>
      <sz val="11"/>
      <color indexed="10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b/>
      <sz val="11"/>
      <color indexed="8"/>
      <name val="宋体"/>
      <charset val="134"/>
    </font>
    <font>
      <b/>
      <sz val="18"/>
      <color indexed="62"/>
      <name val="宋体"/>
      <charset val="134"/>
    </font>
    <font>
      <sz val="11"/>
      <color indexed="52"/>
      <name val="宋体"/>
      <charset val="134"/>
    </font>
    <font>
      <b/>
      <sz val="11"/>
      <color indexed="42"/>
      <name val="宋体"/>
      <charset val="134"/>
    </font>
    <font>
      <b/>
      <sz val="11"/>
      <color indexed="63"/>
      <name val="宋体"/>
      <charset val="134"/>
    </font>
    <font>
      <b/>
      <sz val="12"/>
      <name val="仿宋"/>
      <charset val="134"/>
    </font>
    <font>
      <vertAlign val="subscript"/>
      <sz val="12"/>
      <name val="宋体"/>
      <charset val="134"/>
    </font>
    <font>
      <vertAlign val="subscript"/>
      <sz val="11"/>
      <color indexed="8"/>
      <name val="Times New Roman"/>
      <charset val="134"/>
    </font>
    <font>
      <vertAlign val="superscript"/>
      <sz val="11"/>
      <color indexed="8"/>
      <name val="Times New Roman"/>
      <charset val="134"/>
    </font>
    <font>
      <b/>
      <vertAlign val="subscript"/>
      <sz val="12"/>
      <color indexed="8"/>
      <name val="Times New Roman"/>
      <charset val="134"/>
    </font>
    <font>
      <b/>
      <u/>
      <sz val="20"/>
      <color indexed="8"/>
      <name val="Times New Roman"/>
      <charset val="134"/>
    </font>
    <font>
      <b/>
      <vertAlign val="superscript"/>
      <sz val="12"/>
      <name val="Times New Roman"/>
      <charset val="134"/>
    </font>
    <font>
      <b/>
      <vertAlign val="subscript"/>
      <sz val="12"/>
      <name val="Times New Roman"/>
      <charset val="134"/>
    </font>
    <font>
      <sz val="11"/>
      <name val="宋体"/>
      <charset val="134"/>
    </font>
    <font>
      <b/>
      <u/>
      <sz val="12"/>
      <name val="宋体"/>
      <charset val="134"/>
    </font>
    <font>
      <b/>
      <vertAlign val="subscript"/>
      <sz val="14"/>
      <name val="Times New Roman"/>
      <charset val="134"/>
    </font>
    <font>
      <sz val="14"/>
      <color indexed="10"/>
      <name val="宋体"/>
      <charset val="134"/>
    </font>
    <font>
      <sz val="12"/>
      <color indexed="8"/>
      <name val="微软雅黑"/>
      <charset val="134"/>
    </font>
    <font>
      <sz val="12"/>
      <name val="微软雅黑"/>
      <charset val="134"/>
    </font>
  </fonts>
  <fills count="1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4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/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9"/>
      </bottom>
      <diagonal/>
    </border>
  </borders>
  <cellStyleXfs count="48">
    <xf numFmtId="0" fontId="0" fillId="0" borderId="0">
      <alignment vertical="center"/>
    </xf>
    <xf numFmtId="0" fontId="23" fillId="6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25" fillId="2" borderId="16" applyNumberFormat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35" fillId="0" borderId="21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9" fillId="0" borderId="0">
      <alignment vertical="center"/>
    </xf>
    <xf numFmtId="0" fontId="0" fillId="4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2" fillId="0" borderId="24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37" fillId="7" borderId="23" applyNumberFormat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26" fillId="7" borderId="16" applyNumberFormat="0" applyAlignment="0" applyProtection="0">
      <alignment vertical="center"/>
    </xf>
    <xf numFmtId="0" fontId="36" fillId="17" borderId="22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0" fillId="10" borderId="18" applyNumberFormat="0" applyFont="0" applyAlignment="0" applyProtection="0">
      <alignment vertical="center"/>
    </xf>
  </cellStyleXfs>
  <cellXfs count="135">
    <xf numFmtId="0" fontId="0" fillId="0" borderId="0" xfId="0" applyAlignment="1"/>
    <xf numFmtId="0" fontId="1" fillId="0" borderId="0" xfId="0" applyFont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</xf>
    <xf numFmtId="0" fontId="1" fillId="3" borderId="3" xfId="0" applyNumberFormat="1" applyFont="1" applyFill="1" applyBorder="1" applyAlignment="1" applyProtection="1">
      <alignment horizontal="center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0" fillId="3" borderId="3" xfId="0" applyNumberFormat="1" applyFont="1" applyFill="1" applyBorder="1" applyAlignment="1" applyProtection="1">
      <alignment horizontal="center" vertical="center" wrapText="1"/>
    </xf>
    <xf numFmtId="0" fontId="0" fillId="3" borderId="3" xfId="0" applyNumberFormat="1" applyFont="1" applyFill="1" applyBorder="1" applyAlignment="1">
      <alignment horizontal="center" vertical="center"/>
    </xf>
    <xf numFmtId="178" fontId="3" fillId="3" borderId="4" xfId="0" applyNumberFormat="1" applyFont="1" applyFill="1" applyBorder="1" applyAlignment="1">
      <alignment horizontal="center" vertical="center" wrapText="1"/>
    </xf>
    <xf numFmtId="0" fontId="1" fillId="3" borderId="3" xfId="0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>
      <alignment horizontal="center" vertical="center" wrapText="1"/>
    </xf>
    <xf numFmtId="177" fontId="3" fillId="3" borderId="3" xfId="0" applyNumberFormat="1" applyFont="1" applyFill="1" applyBorder="1" applyAlignment="1">
      <alignment horizontal="center" vertical="center" wrapText="1"/>
    </xf>
    <xf numFmtId="0" fontId="0" fillId="3" borderId="3" xfId="0" applyNumberFormat="1" applyFont="1" applyFill="1" applyBorder="1" applyAlignment="1">
      <alignment vertical="center"/>
    </xf>
    <xf numFmtId="178" fontId="3" fillId="3" borderId="5" xfId="0" applyNumberFormat="1" applyFont="1" applyFill="1" applyBorder="1" applyAlignment="1">
      <alignment horizontal="center" vertical="center" wrapText="1"/>
    </xf>
    <xf numFmtId="0" fontId="3" fillId="3" borderId="3" xfId="0" applyNumberFormat="1" applyFont="1" applyFill="1" applyBorder="1" applyAlignment="1">
      <alignment horizontal="center" vertical="center"/>
    </xf>
    <xf numFmtId="0" fontId="0" fillId="3" borderId="3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 applyProtection="1">
      <alignment horizontal="center" vertical="center"/>
    </xf>
    <xf numFmtId="0" fontId="2" fillId="2" borderId="6" xfId="0" applyFont="1" applyFill="1" applyBorder="1" applyAlignment="1" applyProtection="1">
      <alignment horizontal="center" vertical="center"/>
    </xf>
    <xf numFmtId="0" fontId="0" fillId="3" borderId="7" xfId="0" applyNumberFormat="1" applyFont="1" applyFill="1" applyBorder="1" applyAlignment="1" applyProtection="1">
      <alignment horizontal="center" vertical="center" wrapText="1"/>
    </xf>
    <xf numFmtId="0" fontId="0" fillId="3" borderId="3" xfId="0" applyNumberFormat="1" applyFont="1" applyFill="1" applyBorder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  <protection locked="0"/>
    </xf>
    <xf numFmtId="0" fontId="4" fillId="2" borderId="8" xfId="0" applyFont="1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/>
    </xf>
    <xf numFmtId="0" fontId="5" fillId="3" borderId="3" xfId="0" applyNumberFormat="1" applyFont="1" applyFill="1" applyBorder="1" applyAlignment="1">
      <alignment horizontal="center" vertical="center" wrapText="1"/>
    </xf>
    <xf numFmtId="0" fontId="6" fillId="3" borderId="9" xfId="0" applyNumberFormat="1" applyFont="1" applyFill="1" applyBorder="1" applyAlignment="1">
      <alignment horizontal="center" vertical="center" wrapText="1"/>
    </xf>
    <xf numFmtId="0" fontId="6" fillId="3" borderId="10" xfId="0" applyNumberFormat="1" applyFont="1" applyFill="1" applyBorder="1" applyAlignment="1">
      <alignment horizontal="center" vertical="center" wrapText="1"/>
    </xf>
    <xf numFmtId="0" fontId="6" fillId="3" borderId="11" xfId="0" applyNumberFormat="1" applyFont="1" applyFill="1" applyBorder="1" applyAlignment="1">
      <alignment horizontal="center" vertical="center" wrapText="1"/>
    </xf>
    <xf numFmtId="0" fontId="1" fillId="3" borderId="3" xfId="0" applyNumberFormat="1" applyFont="1" applyFill="1" applyBorder="1" applyAlignment="1" applyProtection="1">
      <alignment horizontal="center" vertical="center"/>
    </xf>
    <xf numFmtId="0" fontId="6" fillId="3" borderId="12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/>
    </xf>
    <xf numFmtId="0" fontId="7" fillId="0" borderId="0" xfId="0" applyFont="1" applyAlignment="1">
      <alignment vertical="center"/>
    </xf>
    <xf numFmtId="0" fontId="5" fillId="0" borderId="0" xfId="0" applyNumberFormat="1" applyFont="1" applyAlignment="1">
      <alignment horizontal="center" vertical="center"/>
    </xf>
    <xf numFmtId="0" fontId="8" fillId="3" borderId="3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3" borderId="3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justify" vertical="center"/>
    </xf>
    <xf numFmtId="0" fontId="1" fillId="0" borderId="0" xfId="0" applyFont="1" applyAlignment="1">
      <alignment horizontal="center" vertical="center"/>
    </xf>
    <xf numFmtId="0" fontId="2" fillId="2" borderId="8" xfId="0" applyFont="1" applyFill="1" applyBorder="1" applyAlignment="1" applyProtection="1">
      <alignment horizontal="center" vertical="center"/>
    </xf>
    <xf numFmtId="0" fontId="2" fillId="3" borderId="8" xfId="0" applyFont="1" applyFill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horizontal="center" vertical="center"/>
    </xf>
    <xf numFmtId="0" fontId="4" fillId="3" borderId="4" xfId="0" applyFont="1" applyFill="1" applyBorder="1" applyAlignment="1" applyProtection="1">
      <alignment horizontal="center" vertical="center"/>
    </xf>
    <xf numFmtId="0" fontId="2" fillId="3" borderId="3" xfId="0" applyFont="1" applyFill="1" applyBorder="1" applyAlignment="1" applyProtection="1">
      <alignment horizontal="center" vertical="center" wrapText="1"/>
    </xf>
    <xf numFmtId="0" fontId="0" fillId="3" borderId="3" xfId="0" applyFont="1" applyFill="1" applyBorder="1" applyAlignment="1" applyProtection="1">
      <alignment horizontal="left" vertical="center"/>
    </xf>
    <xf numFmtId="0" fontId="1" fillId="3" borderId="3" xfId="0" applyFont="1" applyFill="1" applyBorder="1" applyAlignment="1" applyProtection="1">
      <alignment horizontal="left" vertical="center"/>
    </xf>
    <xf numFmtId="176" fontId="1" fillId="4" borderId="3" xfId="0" applyNumberFormat="1" applyFont="1" applyFill="1" applyBorder="1" applyAlignment="1">
      <alignment horizontal="center" vertical="center"/>
    </xf>
    <xf numFmtId="0" fontId="1" fillId="0" borderId="0" xfId="0" applyFont="1" applyFill="1" applyAlignment="1" applyProtection="1"/>
    <xf numFmtId="0" fontId="1" fillId="0" borderId="0" xfId="0" applyFont="1" applyAlignment="1" applyProtection="1"/>
    <xf numFmtId="179" fontId="1" fillId="0" borderId="0" xfId="0" applyNumberFormat="1" applyFont="1" applyAlignment="1" applyProtection="1"/>
    <xf numFmtId="180" fontId="1" fillId="0" borderId="0" xfId="0" applyNumberFormat="1" applyFont="1" applyAlignment="1" applyProtection="1"/>
    <xf numFmtId="176" fontId="1" fillId="0" borderId="0" xfId="0" applyNumberFormat="1" applyFont="1" applyAlignment="1" applyProtection="1"/>
    <xf numFmtId="0" fontId="11" fillId="3" borderId="7" xfId="0" applyFont="1" applyFill="1" applyBorder="1" applyAlignment="1" applyProtection="1">
      <alignment horizontal="center" vertical="center"/>
    </xf>
    <xf numFmtId="179" fontId="11" fillId="5" borderId="7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 applyProtection="1">
      <alignment horizontal="center" vertical="center" wrapText="1"/>
    </xf>
    <xf numFmtId="0" fontId="12" fillId="2" borderId="3" xfId="0" applyFont="1" applyFill="1" applyBorder="1" applyAlignment="1" applyProtection="1">
      <alignment horizontal="center" vertical="center"/>
    </xf>
    <xf numFmtId="0" fontId="11" fillId="2" borderId="3" xfId="0" applyFont="1" applyFill="1" applyBorder="1" applyAlignment="1" applyProtection="1">
      <alignment horizontal="center" vertical="center"/>
    </xf>
    <xf numFmtId="0" fontId="13" fillId="2" borderId="13" xfId="0" applyFont="1" applyFill="1" applyBorder="1" applyAlignment="1" applyProtection="1">
      <alignment horizontal="left" vertical="center"/>
    </xf>
    <xf numFmtId="0" fontId="13" fillId="2" borderId="6" xfId="0" applyFont="1" applyFill="1" applyBorder="1" applyAlignment="1" applyProtection="1">
      <alignment horizontal="left" vertical="center"/>
    </xf>
    <xf numFmtId="0" fontId="8" fillId="3" borderId="7" xfId="0" applyFont="1" applyFill="1" applyBorder="1" applyAlignment="1" applyProtection="1">
      <alignment horizontal="center" vertical="center" wrapText="1"/>
    </xf>
    <xf numFmtId="179" fontId="8" fillId="3" borderId="8" xfId="0" applyNumberFormat="1" applyFont="1" applyFill="1" applyBorder="1" applyAlignment="1" applyProtection="1">
      <alignment horizontal="center" vertical="center" wrapText="1"/>
    </xf>
    <xf numFmtId="179" fontId="8" fillId="3" borderId="1" xfId="0" applyNumberFormat="1" applyFont="1" applyFill="1" applyBorder="1" applyAlignment="1" applyProtection="1">
      <alignment horizontal="center" vertical="center" wrapText="1"/>
    </xf>
    <xf numFmtId="179" fontId="8" fillId="3" borderId="4" xfId="0" applyNumberFormat="1" applyFont="1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179" fontId="8" fillId="3" borderId="3" xfId="0" applyNumberFormat="1" applyFont="1" applyFill="1" applyBorder="1" applyAlignment="1" applyProtection="1">
      <alignment horizontal="center" vertical="center" wrapText="1"/>
    </xf>
    <xf numFmtId="179" fontId="1" fillId="3" borderId="3" xfId="0" applyNumberFormat="1" applyFont="1" applyFill="1" applyBorder="1" applyAlignment="1" applyProtection="1">
      <alignment horizontal="center" vertical="center" wrapText="1"/>
    </xf>
    <xf numFmtId="0" fontId="1" fillId="5" borderId="3" xfId="0" applyFont="1" applyFill="1" applyBorder="1" applyAlignment="1" applyProtection="1">
      <alignment horizontal="center" vertical="center" wrapText="1"/>
      <protection locked="0"/>
    </xf>
    <xf numFmtId="176" fontId="1" fillId="5" borderId="3" xfId="0" applyNumberFormat="1" applyFont="1" applyFill="1" applyBorder="1" applyAlignment="1" applyProtection="1">
      <alignment horizontal="center" vertical="center" wrapText="1"/>
      <protection locked="0"/>
    </xf>
    <xf numFmtId="178" fontId="1" fillId="5" borderId="3" xfId="0" applyNumberFormat="1" applyFont="1" applyFill="1" applyBorder="1" applyAlignment="1" applyProtection="1">
      <alignment horizontal="center" vertical="center" wrapText="1"/>
      <protection locked="0"/>
    </xf>
    <xf numFmtId="181" fontId="1" fillId="4" borderId="3" xfId="0" applyNumberFormat="1" applyFont="1" applyFill="1" applyBorder="1" applyAlignment="1" applyProtection="1">
      <alignment horizontal="center" vertical="center" wrapText="1"/>
    </xf>
    <xf numFmtId="180" fontId="1" fillId="4" borderId="3" xfId="0" applyNumberFormat="1" applyFont="1" applyFill="1" applyBorder="1" applyAlignment="1" applyProtection="1">
      <alignment horizontal="center" vertical="center" wrapText="1"/>
    </xf>
    <xf numFmtId="0" fontId="0" fillId="5" borderId="3" xfId="0" applyFont="1" applyFill="1" applyBorder="1" applyAlignment="1" applyProtection="1">
      <alignment horizontal="center" vertical="center" wrapText="1"/>
      <protection locked="0"/>
    </xf>
    <xf numFmtId="180" fontId="1" fillId="5" borderId="3" xfId="0" applyNumberFormat="1" applyFont="1" applyFill="1" applyBorder="1" applyAlignment="1" applyProtection="1">
      <alignment horizontal="center" vertical="center" wrapText="1"/>
      <protection locked="0"/>
    </xf>
    <xf numFmtId="0" fontId="14" fillId="3" borderId="8" xfId="0" applyFont="1" applyFill="1" applyBorder="1" applyAlignment="1" applyProtection="1">
      <alignment horizontal="center" vertical="center"/>
    </xf>
    <xf numFmtId="0" fontId="14" fillId="3" borderId="1" xfId="0" applyFont="1" applyFill="1" applyBorder="1" applyAlignment="1" applyProtection="1">
      <alignment horizontal="center" vertical="center"/>
    </xf>
    <xf numFmtId="0" fontId="13" fillId="2" borderId="3" xfId="0" applyFont="1" applyFill="1" applyBorder="1" applyAlignment="1" applyProtection="1">
      <alignment horizontal="left" vertical="center"/>
    </xf>
    <xf numFmtId="179" fontId="4" fillId="3" borderId="3" xfId="0" applyNumberFormat="1" applyFont="1" applyFill="1" applyBorder="1" applyAlignment="1" applyProtection="1">
      <alignment horizontal="center" vertical="center" wrapText="1"/>
    </xf>
    <xf numFmtId="0" fontId="5" fillId="3" borderId="7" xfId="0" applyFont="1" applyFill="1" applyBorder="1" applyAlignment="1" applyProtection="1">
      <alignment horizontal="center" vertical="center" wrapText="1"/>
    </xf>
    <xf numFmtId="10" fontId="1" fillId="4" borderId="3" xfId="0" applyNumberFormat="1" applyFont="1" applyFill="1" applyBorder="1" applyAlignment="1" applyProtection="1">
      <alignment horizontal="center" vertical="center" wrapText="1"/>
    </xf>
    <xf numFmtId="182" fontId="1" fillId="4" borderId="3" xfId="0" applyNumberFormat="1" applyFont="1" applyFill="1" applyBorder="1" applyAlignment="1" applyProtection="1">
      <alignment horizontal="center" vertical="center" wrapText="1"/>
    </xf>
    <xf numFmtId="10" fontId="1" fillId="5" borderId="3" xfId="0" applyNumberFormat="1" applyFont="1" applyFill="1" applyBorder="1" applyAlignment="1" applyProtection="1">
      <alignment horizontal="center" vertical="center" wrapText="1"/>
      <protection locked="0"/>
    </xf>
    <xf numFmtId="179" fontId="1" fillId="0" borderId="0" xfId="0" applyNumberFormat="1" applyFont="1" applyBorder="1" applyAlignment="1" applyProtection="1"/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horizontal="center" vertical="center"/>
    </xf>
    <xf numFmtId="0" fontId="15" fillId="3" borderId="7" xfId="0" applyFont="1" applyFill="1" applyBorder="1" applyAlignment="1" applyProtection="1">
      <alignment horizontal="center" vertical="center" wrapText="1"/>
    </xf>
    <xf numFmtId="176" fontId="16" fillId="0" borderId="0" xfId="0" applyNumberFormat="1" applyFont="1" applyBorder="1" applyAlignment="1" applyProtection="1">
      <alignment horizontal="center" vertical="center" wrapText="1"/>
    </xf>
    <xf numFmtId="179" fontId="4" fillId="3" borderId="7" xfId="0" applyNumberFormat="1" applyFont="1" applyFill="1" applyBorder="1" applyAlignment="1" applyProtection="1">
      <alignment horizontal="center" vertical="center" wrapText="1"/>
    </xf>
    <xf numFmtId="179" fontId="5" fillId="3" borderId="8" xfId="0" applyNumberFormat="1" applyFont="1" applyFill="1" applyBorder="1" applyAlignment="1" applyProtection="1">
      <alignment horizontal="center" vertical="center" wrapText="1"/>
    </xf>
    <xf numFmtId="179" fontId="4" fillId="3" borderId="14" xfId="0" applyNumberFormat="1" applyFont="1" applyFill="1" applyBorder="1" applyAlignment="1" applyProtection="1">
      <alignment horizontal="center" vertical="center" wrapText="1"/>
    </xf>
    <xf numFmtId="0" fontId="1" fillId="5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top"/>
    </xf>
    <xf numFmtId="0" fontId="13" fillId="2" borderId="15" xfId="0" applyFont="1" applyFill="1" applyBorder="1" applyAlignment="1" applyProtection="1">
      <alignment horizontal="left" vertical="center"/>
    </xf>
    <xf numFmtId="0" fontId="13" fillId="2" borderId="0" xfId="0" applyFont="1" applyFill="1" applyBorder="1" applyAlignment="1" applyProtection="1">
      <alignment horizontal="left" vertical="center"/>
    </xf>
    <xf numFmtId="179" fontId="8" fillId="3" borderId="7" xfId="0" applyNumberFormat="1" applyFont="1" applyFill="1" applyBorder="1" applyAlignment="1" applyProtection="1">
      <alignment horizontal="center" vertical="center" wrapText="1"/>
    </xf>
    <xf numFmtId="179" fontId="8" fillId="3" borderId="14" xfId="0" applyNumberFormat="1" applyFont="1" applyFill="1" applyBorder="1" applyAlignment="1" applyProtection="1">
      <alignment horizontal="center" vertical="center" wrapText="1"/>
    </xf>
    <xf numFmtId="179" fontId="2" fillId="3" borderId="3" xfId="0" applyNumberFormat="1" applyFont="1" applyFill="1" applyBorder="1" applyAlignment="1" applyProtection="1">
      <alignment horizontal="center" vertical="center" wrapText="1"/>
    </xf>
    <xf numFmtId="179" fontId="5" fillId="3" borderId="3" xfId="0" applyNumberFormat="1" applyFont="1" applyFill="1" applyBorder="1" applyAlignment="1" applyProtection="1">
      <alignment horizontal="center" vertical="center" wrapText="1"/>
    </xf>
    <xf numFmtId="0" fontId="1" fillId="4" borderId="3" xfId="0" applyNumberFormat="1" applyFont="1" applyFill="1" applyBorder="1" applyAlignment="1" applyProtection="1">
      <alignment horizontal="center" vertical="center" wrapText="1"/>
    </xf>
    <xf numFmtId="176" fontId="1" fillId="4" borderId="3" xfId="0" applyNumberFormat="1" applyFont="1" applyFill="1" applyBorder="1" applyAlignment="1" applyProtection="1">
      <alignment horizontal="center" vertical="center" wrapText="1"/>
    </xf>
    <xf numFmtId="0" fontId="7" fillId="2" borderId="13" xfId="0" applyFont="1" applyFill="1" applyBorder="1" applyAlignment="1" applyProtection="1">
      <alignment horizontal="left" vertical="center"/>
    </xf>
    <xf numFmtId="176" fontId="1" fillId="4" borderId="3" xfId="0" applyNumberFormat="1" applyFont="1" applyFill="1" applyBorder="1" applyAlignment="1" applyProtection="1">
      <alignment horizontal="center" vertical="center"/>
    </xf>
    <xf numFmtId="0" fontId="7" fillId="2" borderId="8" xfId="0" applyFont="1" applyFill="1" applyBorder="1" applyAlignment="1" applyProtection="1">
      <alignment horizontal="left" vertical="center"/>
    </xf>
    <xf numFmtId="0" fontId="13" fillId="2" borderId="1" xfId="0" applyFont="1" applyFill="1" applyBorder="1" applyAlignment="1" applyProtection="1">
      <alignment horizontal="left" vertical="center"/>
    </xf>
    <xf numFmtId="0" fontId="4" fillId="3" borderId="3" xfId="0" applyFont="1" applyFill="1" applyBorder="1" applyAlignment="1" applyProtection="1">
      <alignment horizontal="center" vertical="center"/>
    </xf>
    <xf numFmtId="0" fontId="4" fillId="3" borderId="3" xfId="0" applyFont="1" applyFill="1" applyBorder="1" applyAlignment="1" applyProtection="1">
      <alignment horizontal="center" vertical="center" wrapText="1"/>
    </xf>
    <xf numFmtId="0" fontId="4" fillId="3" borderId="8" xfId="0" applyFont="1" applyFill="1" applyBorder="1" applyAlignment="1" applyProtection="1">
      <alignment horizontal="center" vertical="center" wrapText="1"/>
    </xf>
    <xf numFmtId="0" fontId="1" fillId="3" borderId="3" xfId="0" applyFont="1" applyFill="1" applyBorder="1" applyAlignment="1" applyProtection="1">
      <alignment horizontal="center" vertical="center"/>
    </xf>
    <xf numFmtId="176" fontId="1" fillId="5" borderId="3" xfId="0" applyNumberFormat="1" applyFont="1" applyFill="1" applyBorder="1" applyAlignment="1" applyProtection="1">
      <alignment horizontal="center" vertical="center"/>
      <protection locked="0"/>
    </xf>
    <xf numFmtId="183" fontId="1" fillId="5" borderId="3" xfId="0" applyNumberFormat="1" applyFont="1" applyFill="1" applyBorder="1" applyAlignment="1" applyProtection="1">
      <alignment horizontal="center" vertical="center"/>
      <protection locked="0"/>
    </xf>
    <xf numFmtId="0" fontId="1" fillId="4" borderId="3" xfId="0" applyFont="1" applyFill="1" applyBorder="1" applyAlignment="1" applyProtection="1">
      <alignment horizontal="center" vertical="center"/>
    </xf>
    <xf numFmtId="0" fontId="1" fillId="5" borderId="3" xfId="0" applyFont="1" applyFill="1" applyBorder="1" applyAlignment="1" applyProtection="1">
      <alignment horizontal="center" vertical="center"/>
      <protection locked="0"/>
    </xf>
    <xf numFmtId="179" fontId="1" fillId="3" borderId="3" xfId="0" applyNumberFormat="1" applyFont="1" applyFill="1" applyBorder="1" applyAlignment="1" applyProtection="1">
      <alignment horizontal="center"/>
    </xf>
    <xf numFmtId="0" fontId="17" fillId="3" borderId="8" xfId="0" applyFont="1" applyFill="1" applyBorder="1" applyAlignment="1" applyProtection="1">
      <alignment horizontal="center" vertical="center"/>
    </xf>
    <xf numFmtId="0" fontId="17" fillId="3" borderId="1" xfId="0" applyFont="1" applyFill="1" applyBorder="1" applyAlignment="1" applyProtection="1">
      <alignment horizontal="center" vertical="center"/>
    </xf>
    <xf numFmtId="0" fontId="18" fillId="0" borderId="0" xfId="0" applyFont="1" applyAlignment="1" applyProtection="1"/>
    <xf numFmtId="177" fontId="1" fillId="4" borderId="3" xfId="0" applyNumberFormat="1" applyFont="1" applyFill="1" applyBorder="1" applyAlignment="1" applyProtection="1">
      <alignment horizontal="center" vertical="center" wrapText="1"/>
    </xf>
    <xf numFmtId="177" fontId="1" fillId="5" borderId="3" xfId="0" applyNumberFormat="1" applyFont="1" applyFill="1" applyBorder="1" applyAlignment="1" applyProtection="1">
      <alignment horizontal="center" vertical="center" wrapText="1"/>
      <protection locked="0"/>
    </xf>
    <xf numFmtId="180" fontId="1" fillId="0" borderId="0" xfId="0" applyNumberFormat="1" applyFont="1" applyBorder="1" applyAlignment="1" applyProtection="1"/>
    <xf numFmtId="176" fontId="1" fillId="0" borderId="0" xfId="0" applyNumberFormat="1" applyFont="1" applyBorder="1" applyAlignment="1" applyProtection="1"/>
    <xf numFmtId="0" fontId="19" fillId="0" borderId="0" xfId="0" applyFont="1" applyFill="1" applyBorder="1" applyAlignment="1" applyProtection="1">
      <alignment vertical="center"/>
    </xf>
    <xf numFmtId="0" fontId="20" fillId="0" borderId="0" xfId="0" applyFont="1" applyAlignment="1" applyProtection="1">
      <alignment horizontal="center" vertical="center"/>
    </xf>
    <xf numFmtId="181" fontId="1" fillId="0" borderId="0" xfId="0" applyNumberFormat="1" applyFont="1" applyAlignment="1" applyProtection="1"/>
    <xf numFmtId="0" fontId="1" fillId="0" borderId="0" xfId="0" applyFont="1" applyFill="1" applyBorder="1" applyAlignment="1" applyProtection="1"/>
    <xf numFmtId="0" fontId="4" fillId="3" borderId="1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180" fontId="4" fillId="3" borderId="7" xfId="0" applyNumberFormat="1" applyFont="1" applyFill="1" applyBorder="1" applyAlignment="1" applyProtection="1">
      <alignment horizontal="center" vertical="center" wrapText="1"/>
    </xf>
    <xf numFmtId="180" fontId="4" fillId="3" borderId="3" xfId="0" applyNumberFormat="1" applyFont="1" applyFill="1" applyBorder="1" applyAlignment="1" applyProtection="1">
      <alignment horizontal="center" vertical="center" wrapText="1"/>
    </xf>
    <xf numFmtId="180" fontId="4" fillId="3" borderId="14" xfId="0" applyNumberFormat="1" applyFont="1" applyFill="1" applyBorder="1" applyAlignment="1" applyProtection="1">
      <alignment horizontal="center" vertical="center" wrapText="1"/>
    </xf>
    <xf numFmtId="176" fontId="17" fillId="4" borderId="3" xfId="0" applyNumberFormat="1" applyFont="1" applyFill="1" applyBorder="1" applyAlignment="1" applyProtection="1">
      <alignment horizontal="center" vertical="center"/>
    </xf>
    <xf numFmtId="179" fontId="21" fillId="3" borderId="15" xfId="0" applyNumberFormat="1" applyFont="1" applyFill="1" applyBorder="1" applyAlignment="1" applyProtection="1">
      <alignment horizontal="center" vertical="center" wrapText="1"/>
    </xf>
    <xf numFmtId="179" fontId="21" fillId="3" borderId="0" xfId="0" applyNumberFormat="1" applyFont="1" applyFill="1" applyAlignment="1" applyProtection="1">
      <alignment horizontal="center" vertical="center" wrapText="1"/>
    </xf>
    <xf numFmtId="0" fontId="6" fillId="5" borderId="15" xfId="0" applyNumberFormat="1" applyFont="1" applyFill="1" applyBorder="1" applyAlignment="1">
      <alignment horizontal="center"/>
    </xf>
    <xf numFmtId="0" fontId="6" fillId="5" borderId="0" xfId="0" applyNumberFormat="1" applyFont="1" applyFill="1" applyAlignment="1">
      <alignment horizontal="center"/>
    </xf>
    <xf numFmtId="0" fontId="21" fillId="4" borderId="15" xfId="0" applyNumberFormat="1" applyFont="1" applyFill="1" applyBorder="1" applyAlignment="1">
      <alignment horizontal="center" vertical="top" wrapText="1"/>
    </xf>
    <xf numFmtId="0" fontId="21" fillId="4" borderId="0" xfId="0" applyNumberFormat="1" applyFont="1" applyFill="1" applyAlignment="1">
      <alignment horizontal="center" vertical="top" wrapText="1"/>
    </xf>
  </cellXfs>
  <cellStyles count="48">
    <cellStyle name="常规" xfId="0" builtinId="0"/>
    <cellStyle name="强调文字颜色 6 2" xfId="1"/>
    <cellStyle name="千位分隔" xfId="2" builtinId="3"/>
    <cellStyle name="解释性文本 2" xfId="3"/>
    <cellStyle name="20% - 强调文字颜色 2 2" xfId="4"/>
    <cellStyle name="货币" xfId="5" builtinId="4"/>
    <cellStyle name="千位分隔[0]" xfId="6" builtinId="6"/>
    <cellStyle name="百分比" xfId="7" builtinId="5"/>
    <cellStyle name="货币[0]" xfId="8" builtinId="7"/>
    <cellStyle name="20% - 强调文字颜色 1 2" xfId="9"/>
    <cellStyle name="20% - 强调文字颜色 3 2" xfId="10"/>
    <cellStyle name="输入 2" xfId="11"/>
    <cellStyle name="20% - 强调文字颜色 4 2" xfId="12"/>
    <cellStyle name="20% - 强调文字颜色 5 2" xfId="13"/>
    <cellStyle name="强调文字颜色 1 2" xfId="14"/>
    <cellStyle name="20% - 强调文字颜色 6 2" xfId="15"/>
    <cellStyle name="链接单元格 2" xfId="16"/>
    <cellStyle name="强调文字颜色 2 2" xfId="17"/>
    <cellStyle name="40% - 强调文字颜色 1 2" xfId="18"/>
    <cellStyle name="40% - 强调文字颜色 2 2" xfId="19"/>
    <cellStyle name="40% - 强调文字颜色 3 2" xfId="20"/>
    <cellStyle name="差 2" xfId="21"/>
    <cellStyle name="常规 4" xfId="22"/>
    <cellStyle name="40% - 强调文字颜色 4 2" xfId="23"/>
    <cellStyle name="40% - 强调文字颜色 5 2" xfId="24"/>
    <cellStyle name="40% - 强调文字颜色 6 2" xfId="25"/>
    <cellStyle name="60% - 强调文字颜色 1 2" xfId="26"/>
    <cellStyle name="标题 3 2" xfId="27"/>
    <cellStyle name="60% - 强调文字颜色 2 2" xfId="28"/>
    <cellStyle name="标题 4 2" xfId="29"/>
    <cellStyle name="警告文本 2" xfId="30"/>
    <cellStyle name="60% - 强调文字颜色 3 2" xfId="31"/>
    <cellStyle name="60% - 强调文字颜色 4 2" xfId="32"/>
    <cellStyle name="输出 2" xfId="33"/>
    <cellStyle name="60% - 强调文字颜色 5 2" xfId="34"/>
    <cellStyle name="60% - 强调文字颜色 6 2" xfId="35"/>
    <cellStyle name="标题 1 2" xfId="36"/>
    <cellStyle name="标题 2 2" xfId="37"/>
    <cellStyle name="标题 5" xfId="38"/>
    <cellStyle name="好 2" xfId="39"/>
    <cellStyle name="汇总 2" xfId="40"/>
    <cellStyle name="计算 2" xfId="41"/>
    <cellStyle name="检查单元格 2" xfId="42"/>
    <cellStyle name="强调文字颜色 3 2" xfId="43"/>
    <cellStyle name="强调文字颜色 4 2" xfId="44"/>
    <cellStyle name="强调文字颜色 5 2" xfId="45"/>
    <cellStyle name="适中 2" xfId="46"/>
    <cellStyle name="注释 2" xfId="47"/>
  </cellStyles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S67"/>
  <sheetViews>
    <sheetView showZeros="0" tabSelected="1" topLeftCell="A43" workbookViewId="0">
      <selection activeCell="B21" sqref="B21"/>
    </sheetView>
  </sheetViews>
  <sheetFormatPr defaultColWidth="9" defaultRowHeight="15"/>
  <cols>
    <col min="1" max="1" width="9.875" style="47" customWidth="1"/>
    <col min="2" max="2" width="19.5" style="47" customWidth="1"/>
    <col min="3" max="3" width="16.25" style="47" customWidth="1"/>
    <col min="4" max="4" width="13.75" style="48" customWidth="1"/>
    <col min="5" max="5" width="11.75" style="48" customWidth="1"/>
    <col min="6" max="6" width="14.625" style="48" customWidth="1"/>
    <col min="7" max="7" width="18.25" style="47" customWidth="1"/>
    <col min="8" max="8" width="19" style="1" customWidth="1"/>
    <col min="9" max="9" width="11.75" style="1" customWidth="1"/>
    <col min="10" max="10" width="17.25" style="1" customWidth="1"/>
    <col min="11" max="11" width="22.5" style="1" customWidth="1"/>
    <col min="12" max="12" width="14.375" style="1" customWidth="1"/>
    <col min="13" max="13" width="15.625" style="47" customWidth="1"/>
    <col min="14" max="14" width="12.25" style="49" customWidth="1"/>
    <col min="15" max="15" width="16.625" style="50" customWidth="1"/>
    <col min="16" max="16384" width="9" style="47"/>
  </cols>
  <sheetData>
    <row r="1" ht="39.95" customHeight="1" spans="1:15">
      <c r="A1" s="51" t="s">
        <v>0</v>
      </c>
      <c r="B1" s="51"/>
      <c r="C1" s="52" t="s">
        <v>1</v>
      </c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</row>
    <row r="2" ht="39.95" customHeight="1" spans="1:15">
      <c r="A2" s="54" t="s">
        <v>2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3"/>
      <c r="M2" s="53"/>
      <c r="N2" s="53"/>
      <c r="O2" s="53"/>
    </row>
    <row r="3" ht="30" customHeight="1" spans="1:15">
      <c r="A3" s="56" t="s">
        <v>3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3"/>
      <c r="M3" s="53"/>
      <c r="N3" s="53"/>
      <c r="O3" s="53"/>
    </row>
    <row r="4" s="1" customFormat="1" ht="50.1" customHeight="1" spans="1:18">
      <c r="A4" s="58" t="s">
        <v>4</v>
      </c>
      <c r="B4" s="58" t="s">
        <v>5</v>
      </c>
      <c r="C4" s="58" t="s">
        <v>6</v>
      </c>
      <c r="D4" s="59" t="s">
        <v>7</v>
      </c>
      <c r="E4" s="60"/>
      <c r="F4" s="61"/>
      <c r="G4" s="58" t="s">
        <v>8</v>
      </c>
      <c r="H4" s="58" t="s">
        <v>9</v>
      </c>
      <c r="I4" s="58" t="s">
        <v>10</v>
      </c>
      <c r="J4" s="58" t="s">
        <v>11</v>
      </c>
      <c r="K4" s="58" t="s">
        <v>12</v>
      </c>
      <c r="L4" s="53"/>
      <c r="M4" s="53"/>
      <c r="N4" s="53"/>
      <c r="O4" s="53"/>
      <c r="P4" s="53"/>
      <c r="Q4" s="53"/>
      <c r="R4" s="82"/>
    </row>
    <row r="5" s="1" customFormat="1" ht="50.1" customHeight="1" spans="1:18">
      <c r="A5" s="62"/>
      <c r="B5" s="62"/>
      <c r="C5" s="62"/>
      <c r="D5" s="63" t="s">
        <v>13</v>
      </c>
      <c r="E5" s="63" t="s">
        <v>14</v>
      </c>
      <c r="F5" s="63" t="s">
        <v>15</v>
      </c>
      <c r="G5" s="62"/>
      <c r="H5" s="62"/>
      <c r="I5" s="62"/>
      <c r="J5" s="62"/>
      <c r="K5" s="62"/>
      <c r="L5" s="53"/>
      <c r="M5" s="53"/>
      <c r="N5" s="53"/>
      <c r="O5" s="53"/>
      <c r="P5" s="53"/>
      <c r="Q5" s="53"/>
      <c r="R5" s="82"/>
    </row>
    <row r="6" s="1" customFormat="1" ht="20.1" customHeight="1" spans="1:18">
      <c r="A6" s="64">
        <v>1</v>
      </c>
      <c r="B6" s="65"/>
      <c r="C6" s="66"/>
      <c r="D6" s="67"/>
      <c r="E6" s="68">
        <f>IF(B6=0,0,VLOOKUP(B6,参数表!$B$4:$F$33,2,0))</f>
        <v>0</v>
      </c>
      <c r="F6" s="68">
        <f t="shared" ref="F6" si="0">IF(D6=0,E6,D6)</f>
        <v>0</v>
      </c>
      <c r="G6" s="68">
        <f>C6*F6</f>
        <v>0</v>
      </c>
      <c r="H6" s="69">
        <f>IF(B6=0,0,VLOOKUP(B6,参数表!$B$4:$F$33,4,0))</f>
        <v>0</v>
      </c>
      <c r="I6" s="115">
        <f>IF(B6=0,0,VLOOKUP(B6,参数表!$B$4:$F$33,5,0))</f>
        <v>0</v>
      </c>
      <c r="J6" s="68">
        <f>H6*I6*44/12</f>
        <v>0</v>
      </c>
      <c r="K6" s="78">
        <f>G6*J6</f>
        <v>0</v>
      </c>
      <c r="L6" s="53"/>
      <c r="M6" s="53"/>
      <c r="N6" s="53"/>
      <c r="O6" s="53"/>
      <c r="P6" s="53"/>
      <c r="Q6" s="53"/>
      <c r="R6" s="82"/>
    </row>
    <row r="7" s="1" customFormat="1" ht="29" customHeight="1" spans="1:18">
      <c r="A7" s="64">
        <v>2</v>
      </c>
      <c r="B7" s="65"/>
      <c r="C7" s="66"/>
      <c r="D7" s="67"/>
      <c r="E7" s="68">
        <f>IF(B7=0,0,VLOOKUP(B7,参数表!$B$4:$F$33,2,0))</f>
        <v>0</v>
      </c>
      <c r="F7" s="68">
        <f t="shared" ref="F7:F12" si="1">IF(D7=0,E7,D7)</f>
        <v>0</v>
      </c>
      <c r="G7" s="68">
        <f t="shared" ref="G7" si="2">C7*F7</f>
        <v>0</v>
      </c>
      <c r="H7" s="69">
        <f>IF(B7=0,0,VLOOKUP(B7,参数表!$B$4:$F$33,4,0))</f>
        <v>0</v>
      </c>
      <c r="I7" s="115">
        <f>IF(B7=0,0,VLOOKUP(B7,参数表!$B$4:$F$33,5,0))</f>
        <v>0</v>
      </c>
      <c r="J7" s="68">
        <f t="shared" ref="J7" si="3">H7*I7*44/12</f>
        <v>0</v>
      </c>
      <c r="K7" s="78">
        <f t="shared" ref="K7" si="4">G7*J7</f>
        <v>0</v>
      </c>
      <c r="L7" s="53"/>
      <c r="M7" s="53"/>
      <c r="N7" s="53"/>
      <c r="O7" s="53"/>
      <c r="P7" s="53"/>
      <c r="Q7" s="53"/>
      <c r="R7" s="82"/>
    </row>
    <row r="8" s="1" customFormat="1" ht="20.1" customHeight="1" spans="1:18">
      <c r="A8" s="64">
        <v>3</v>
      </c>
      <c r="B8" s="65"/>
      <c r="C8" s="66"/>
      <c r="D8" s="67"/>
      <c r="E8" s="68">
        <f>IF(B8=0,0,VLOOKUP(B8,参数表!$B$4:$F$33,2,0))</f>
        <v>0</v>
      </c>
      <c r="F8" s="68">
        <f>IF(D8=0,E8,D8)</f>
        <v>0</v>
      </c>
      <c r="G8" s="68">
        <f t="shared" ref="G8:G15" si="5">C8*F8</f>
        <v>0</v>
      </c>
      <c r="H8" s="69">
        <f>IF(B8=0,0,VLOOKUP(B8,参数表!$B$4:$F$33,4,0))</f>
        <v>0</v>
      </c>
      <c r="I8" s="115">
        <f>IF(B8=0,0,VLOOKUP(B8,参数表!$B$4:$F$33,5,0))</f>
        <v>0</v>
      </c>
      <c r="J8" s="68">
        <f t="shared" ref="J8:J15" si="6">H8*I8*44/12</f>
        <v>0</v>
      </c>
      <c r="K8" s="78">
        <f t="shared" ref="K8:K15" si="7">G8*J8</f>
        <v>0</v>
      </c>
      <c r="L8" s="53"/>
      <c r="M8" s="53"/>
      <c r="N8" s="53"/>
      <c r="O8" s="53"/>
      <c r="P8" s="53"/>
      <c r="Q8" s="53"/>
      <c r="R8" s="82"/>
    </row>
    <row r="9" s="46" customFormat="1" ht="20.1" customHeight="1" spans="1:15">
      <c r="A9" s="64">
        <v>4</v>
      </c>
      <c r="B9" s="65"/>
      <c r="C9" s="66"/>
      <c r="D9" s="67"/>
      <c r="E9" s="68">
        <f>IF(B9=0,0,VLOOKUP(B9,参数表!$B$4:$F$33,2,0))</f>
        <v>0</v>
      </c>
      <c r="F9" s="68">
        <f>IF(D9=0,E9,D9)</f>
        <v>0</v>
      </c>
      <c r="G9" s="68">
        <f>C9*F9</f>
        <v>0</v>
      </c>
      <c r="H9" s="69">
        <f>IF(B9=0,0,VLOOKUP(B9,参数表!$B$4:$F$33,4,0))</f>
        <v>0</v>
      </c>
      <c r="I9" s="115">
        <f>IF(B9=0,0,VLOOKUP(B9,参数表!$B$4:$F$33,5,0))</f>
        <v>0</v>
      </c>
      <c r="J9" s="68">
        <f>H9*I9*44/12</f>
        <v>0</v>
      </c>
      <c r="K9" s="78">
        <f>G9*J9</f>
        <v>0</v>
      </c>
      <c r="L9" s="53"/>
      <c r="M9" s="53"/>
      <c r="N9" s="53"/>
      <c r="O9" s="53"/>
    </row>
    <row r="10" s="46" customFormat="1" ht="20.1" customHeight="1" spans="1:15">
      <c r="A10" s="64">
        <v>5</v>
      </c>
      <c r="B10" s="65"/>
      <c r="C10" s="66"/>
      <c r="D10" s="67"/>
      <c r="E10" s="68">
        <f>IF(B10=0,0,VLOOKUP(B10,参数表!$B$4:$F$33,2,0))</f>
        <v>0</v>
      </c>
      <c r="F10" s="68">
        <f>IF(D10=0,E10,D10)</f>
        <v>0</v>
      </c>
      <c r="G10" s="68">
        <f>C10*F10</f>
        <v>0</v>
      </c>
      <c r="H10" s="69">
        <f>IF(B10=0,0,VLOOKUP(B10,参数表!$B$4:$F$33,4,0))</f>
        <v>0</v>
      </c>
      <c r="I10" s="115">
        <f>IF(B10=0,0,VLOOKUP(B10,参数表!$B$4:$F$33,5,0))</f>
        <v>0</v>
      </c>
      <c r="J10" s="68">
        <f>H10*I10*44/12</f>
        <v>0</v>
      </c>
      <c r="K10" s="78">
        <f>G10*J10</f>
        <v>0</v>
      </c>
      <c r="L10" s="53"/>
      <c r="M10" s="53"/>
      <c r="N10" s="53"/>
      <c r="O10" s="53"/>
    </row>
    <row r="11" s="46" customFormat="1" ht="20.1" customHeight="1" spans="1:15">
      <c r="A11" s="64">
        <v>6</v>
      </c>
      <c r="B11" s="65"/>
      <c r="C11" s="66"/>
      <c r="D11" s="67"/>
      <c r="E11" s="68">
        <f>IF(B11=0,0,VLOOKUP(B11,参数表!$B$4:$F$33,2,0))</f>
        <v>0</v>
      </c>
      <c r="F11" s="68">
        <f>IF(D11=0,E11,D11)</f>
        <v>0</v>
      </c>
      <c r="G11" s="68">
        <f>C11*F11</f>
        <v>0</v>
      </c>
      <c r="H11" s="69">
        <f>IF(B11=0,0,VLOOKUP(B11,参数表!$B$4:$F$33,4,0))</f>
        <v>0</v>
      </c>
      <c r="I11" s="115">
        <f>IF(B11=0,0,VLOOKUP(B11,参数表!$B$4:$F$33,5,0))</f>
        <v>0</v>
      </c>
      <c r="J11" s="68">
        <f>H11*I11*44/12</f>
        <v>0</v>
      </c>
      <c r="K11" s="78">
        <f>G11*J11</f>
        <v>0</v>
      </c>
      <c r="L11" s="53"/>
      <c r="M11" s="53"/>
      <c r="N11" s="53"/>
      <c r="O11" s="53"/>
    </row>
    <row r="12" s="46" customFormat="1" ht="20.1" customHeight="1" spans="1:15">
      <c r="A12" s="64">
        <v>7</v>
      </c>
      <c r="B12" s="65"/>
      <c r="C12" s="66"/>
      <c r="D12" s="67"/>
      <c r="E12" s="68">
        <f>IF(B12=0,0,VLOOKUP(B12,参数表!$B$4:$F$33,2,0))</f>
        <v>0</v>
      </c>
      <c r="F12" s="68">
        <f>IF(D12=0,E12,D12)</f>
        <v>0</v>
      </c>
      <c r="G12" s="68">
        <f>C12*F12</f>
        <v>0</v>
      </c>
      <c r="H12" s="69">
        <f>IF(B12=0,0,VLOOKUP(B12,参数表!$B$4:$F$33,4,0))</f>
        <v>0</v>
      </c>
      <c r="I12" s="115">
        <f>IF(B12=0,0,VLOOKUP(B12,参数表!$B$4:$F$33,5,0))</f>
        <v>0</v>
      </c>
      <c r="J12" s="68">
        <f>H12*I12*44/12</f>
        <v>0</v>
      </c>
      <c r="K12" s="78">
        <f>G12*J12</f>
        <v>0</v>
      </c>
      <c r="L12" s="53"/>
      <c r="M12" s="53"/>
      <c r="N12" s="53"/>
      <c r="O12" s="53"/>
    </row>
    <row r="13" s="46" customFormat="1" ht="20.1" customHeight="1" spans="1:15">
      <c r="A13" s="64">
        <v>8</v>
      </c>
      <c r="B13" s="65"/>
      <c r="C13" s="66"/>
      <c r="D13" s="67"/>
      <c r="E13" s="68">
        <f>IF(B13=0,0,VLOOKUP(B13,参数表!$B$4:$F$33,2,0))</f>
        <v>0</v>
      </c>
      <c r="F13" s="68">
        <f t="shared" ref="F13" si="8">IF(D13=0,E13,D13)</f>
        <v>0</v>
      </c>
      <c r="G13" s="68">
        <f>C13*F13</f>
        <v>0</v>
      </c>
      <c r="H13" s="69">
        <f>IF(B13=0,0,VLOOKUP(B13,参数表!$B$4:$F$33,4,0))</f>
        <v>0</v>
      </c>
      <c r="I13" s="115">
        <f>IF(B13=0,0,VLOOKUP(B13,参数表!$B$4:$F$33,5,0))</f>
        <v>0</v>
      </c>
      <c r="J13" s="68">
        <f>H13*I13*44/12</f>
        <v>0</v>
      </c>
      <c r="K13" s="78">
        <f>G13*J13</f>
        <v>0</v>
      </c>
      <c r="L13" s="53"/>
      <c r="M13" s="53"/>
      <c r="N13" s="53"/>
      <c r="O13" s="53"/>
    </row>
    <row r="14" s="46" customFormat="1" ht="20.1" customHeight="1" spans="1:15">
      <c r="A14" s="64">
        <v>9</v>
      </c>
      <c r="B14" s="65"/>
      <c r="C14" s="66"/>
      <c r="D14" s="67"/>
      <c r="E14" s="68">
        <f>IF(B14=0,0,VLOOKUP(B14,参数表!$B$4:$F$33,2,0))</f>
        <v>0</v>
      </c>
      <c r="F14" s="68">
        <f t="shared" ref="F14:F15" si="9">IF(D14=0,E14,D14)</f>
        <v>0</v>
      </c>
      <c r="G14" s="68">
        <f>C14*F14</f>
        <v>0</v>
      </c>
      <c r="H14" s="69">
        <f>IF(B14=0,0,VLOOKUP(B14,参数表!$B$4:$F$33,4,0))</f>
        <v>0</v>
      </c>
      <c r="I14" s="115">
        <f>IF(B14=0,0,VLOOKUP(B14,参数表!$B$4:$F$33,5,0))</f>
        <v>0</v>
      </c>
      <c r="J14" s="68">
        <f>H14*I14*44/12</f>
        <v>0</v>
      </c>
      <c r="K14" s="78">
        <f>G14*J14</f>
        <v>0</v>
      </c>
      <c r="L14" s="53"/>
      <c r="M14" s="53"/>
      <c r="N14" s="53"/>
      <c r="O14" s="53"/>
    </row>
    <row r="15" s="46" customFormat="1" ht="20.1" customHeight="1" spans="1:15">
      <c r="A15" s="64">
        <v>10</v>
      </c>
      <c r="B15" s="70"/>
      <c r="C15" s="66"/>
      <c r="D15" s="67"/>
      <c r="E15" s="65"/>
      <c r="F15" s="68">
        <f>IF(D15=0,E15,D15)</f>
        <v>0</v>
      </c>
      <c r="G15" s="68">
        <f>C15*F15</f>
        <v>0</v>
      </c>
      <c r="H15" s="71"/>
      <c r="I15" s="116"/>
      <c r="J15" s="68">
        <f>H15*I15*44/12</f>
        <v>0</v>
      </c>
      <c r="K15" s="78">
        <f>G15*J15</f>
        <v>0</v>
      </c>
      <c r="L15" s="53"/>
      <c r="M15" s="53"/>
      <c r="N15" s="53"/>
      <c r="O15" s="53"/>
    </row>
    <row r="16" s="46" customFormat="1" ht="20.1" customHeight="1" spans="1:15">
      <c r="A16" s="72" t="s">
        <v>16</v>
      </c>
      <c r="B16" s="73"/>
      <c r="C16" s="73"/>
      <c r="D16" s="73"/>
      <c r="E16" s="73"/>
      <c r="F16" s="73"/>
      <c r="G16" s="73"/>
      <c r="H16" s="73"/>
      <c r="I16" s="73"/>
      <c r="J16" s="73"/>
      <c r="K16" s="78">
        <f>SUM(K6:K15)</f>
        <v>0</v>
      </c>
      <c r="L16" s="53"/>
      <c r="M16" s="53"/>
      <c r="N16" s="53"/>
      <c r="O16" s="53"/>
    </row>
    <row r="19" spans="10:15">
      <c r="J19" s="82"/>
      <c r="K19" s="82"/>
      <c r="L19" s="82"/>
      <c r="M19" s="81"/>
      <c r="N19" s="117"/>
      <c r="O19" s="118"/>
    </row>
    <row r="20" s="46" customFormat="1" ht="30" customHeight="1" spans="1:15">
      <c r="A20" s="74" t="s">
        <v>17</v>
      </c>
      <c r="B20" s="74"/>
      <c r="C20" s="74"/>
      <c r="D20" s="74"/>
      <c r="E20" s="74"/>
      <c r="F20" s="74"/>
      <c r="G20" s="74"/>
      <c r="H20" s="1"/>
      <c r="I20" s="1"/>
      <c r="J20" s="119"/>
      <c r="K20" s="119"/>
      <c r="L20" s="119"/>
      <c r="M20" s="119"/>
      <c r="N20" s="119"/>
      <c r="O20" s="119"/>
    </row>
    <row r="21" ht="99.95" customHeight="1" spans="1:15">
      <c r="A21" s="75" t="s">
        <v>18</v>
      </c>
      <c r="B21" s="58" t="s">
        <v>19</v>
      </c>
      <c r="C21" s="58" t="s">
        <v>20</v>
      </c>
      <c r="D21" s="58" t="s">
        <v>21</v>
      </c>
      <c r="E21" s="58" t="s">
        <v>22</v>
      </c>
      <c r="F21" s="76" t="s">
        <v>23</v>
      </c>
      <c r="G21" s="58" t="s">
        <v>12</v>
      </c>
      <c r="J21" s="82"/>
      <c r="K21" s="82"/>
      <c r="L21" s="82"/>
      <c r="M21" s="81"/>
      <c r="N21" s="117"/>
      <c r="O21" s="82"/>
    </row>
    <row r="22" ht="20.1" customHeight="1" spans="1:15">
      <c r="A22" s="64">
        <v>1</v>
      </c>
      <c r="B22" s="65"/>
      <c r="C22" s="65"/>
      <c r="D22" s="68">
        <f>IF(B22=0,0,VLOOKUP(B22,参数表!$J$4:$N$9,2,0))</f>
        <v>0</v>
      </c>
      <c r="E22" s="68">
        <f>IF(B22=0,0,VLOOKUP(B22,参数表!$J$4:$N$9,3,0))</f>
        <v>0</v>
      </c>
      <c r="F22" s="77">
        <f>IF(B22=0,0,VLOOKUP(B22,参数表!$J$4:$N$9,4,0))</f>
        <v>0</v>
      </c>
      <c r="G22" s="78">
        <f>C22*D22*E22*F22</f>
        <v>0</v>
      </c>
      <c r="I22" s="120"/>
      <c r="L22" s="47"/>
      <c r="M22" s="121"/>
      <c r="N22" s="1"/>
      <c r="O22" s="47"/>
    </row>
    <row r="23" ht="20.1" customHeight="1" spans="1:15">
      <c r="A23" s="64">
        <v>2</v>
      </c>
      <c r="B23" s="65"/>
      <c r="C23" s="65"/>
      <c r="D23" s="68">
        <f>IF(B23=0,0,VLOOKUP(B23,参数表!$J$4:$N$9,2,0))</f>
        <v>0</v>
      </c>
      <c r="E23" s="68">
        <f>IF(B23=0,0,VLOOKUP(B23,参数表!$J$4:$N$9,3,0))</f>
        <v>0</v>
      </c>
      <c r="F23" s="77">
        <f>IF(B23=0,0,VLOOKUP(B23,参数表!$J$4:$N$9,4,0))</f>
        <v>0</v>
      </c>
      <c r="G23" s="78">
        <f t="shared" ref="G23:G28" si="10">C23*D23*E23*F23</f>
        <v>0</v>
      </c>
      <c r="L23" s="47"/>
      <c r="M23" s="121"/>
      <c r="N23" s="1"/>
      <c r="O23" s="47"/>
    </row>
    <row r="24" ht="20.1" customHeight="1" spans="1:15">
      <c r="A24" s="64">
        <v>3</v>
      </c>
      <c r="B24" s="65"/>
      <c r="C24" s="65"/>
      <c r="D24" s="68">
        <f>IF(B24=0,0,VLOOKUP(B24,参数表!$J$4:$N$9,2,0))</f>
        <v>0</v>
      </c>
      <c r="E24" s="68">
        <f>IF(B24=0,0,VLOOKUP(B24,参数表!$J$4:$N$9,3,0))</f>
        <v>0</v>
      </c>
      <c r="F24" s="77">
        <f>IF(B24=0,0,VLOOKUP(B24,参数表!$J$4:$N$9,4,0))</f>
        <v>0</v>
      </c>
      <c r="G24" s="78">
        <f>C24*D24*E24*F24</f>
        <v>0</v>
      </c>
      <c r="O24" s="47"/>
    </row>
    <row r="25" ht="20.1" customHeight="1" spans="1:19">
      <c r="A25" s="64">
        <v>4</v>
      </c>
      <c r="B25" s="65"/>
      <c r="C25" s="65"/>
      <c r="D25" s="68">
        <f>IF(B25=0,0,VLOOKUP(B25,参数表!$J$4:$N$9,2,0))</f>
        <v>0</v>
      </c>
      <c r="E25" s="68">
        <f>IF(B25=0,0,VLOOKUP(B25,参数表!$J$4:$N$9,3,0))</f>
        <v>0</v>
      </c>
      <c r="F25" s="77">
        <f>IF(B25=0,0,VLOOKUP(B25,参数表!$J$4:$N$9,4,0))</f>
        <v>0</v>
      </c>
      <c r="G25" s="78">
        <f>C25*D25*E25*F25</f>
        <v>0</v>
      </c>
      <c r="N25" s="1"/>
      <c r="O25" s="1"/>
      <c r="P25" s="1"/>
      <c r="R25" s="121"/>
      <c r="S25" s="49"/>
    </row>
    <row r="26" ht="20.1" customHeight="1" spans="1:17">
      <c r="A26" s="64">
        <v>5</v>
      </c>
      <c r="B26" s="65"/>
      <c r="C26" s="65"/>
      <c r="D26" s="68">
        <f>IF(B26=0,0,VLOOKUP(B26,参数表!$J$4:$N$9,2,0))</f>
        <v>0</v>
      </c>
      <c r="E26" s="68">
        <f>IF(B26=0,0,VLOOKUP(B26,参数表!$J$4:$N$9,3,0))</f>
        <v>0</v>
      </c>
      <c r="F26" s="77">
        <f>IF(B26=0,0,VLOOKUP(B26,参数表!$J$4:$N$9,4,0))</f>
        <v>0</v>
      </c>
      <c r="G26" s="78">
        <f>C26*D26*E26*F26</f>
        <v>0</v>
      </c>
      <c r="M26" s="1"/>
      <c r="N26" s="1"/>
      <c r="O26" s="47"/>
      <c r="P26" s="121"/>
      <c r="Q26" s="49"/>
    </row>
    <row r="27" ht="20.1" customHeight="1" spans="1:17">
      <c r="A27" s="64">
        <v>6</v>
      </c>
      <c r="B27" s="65"/>
      <c r="C27" s="65"/>
      <c r="D27" s="68">
        <f>IF(B27=0,0,VLOOKUP(B27,参数表!$J$4:$N$9,2,0))</f>
        <v>0</v>
      </c>
      <c r="E27" s="68">
        <f>IF(B27=0,0,VLOOKUP(B27,参数表!$J$4:$N$9,3,0))</f>
        <v>0</v>
      </c>
      <c r="F27" s="77">
        <f>IF(B27=0,0,VLOOKUP(B27,参数表!$J$4:$N$9,4,0))</f>
        <v>0</v>
      </c>
      <c r="G27" s="78">
        <f>C27*D27*E27*F27</f>
        <v>0</v>
      </c>
      <c r="M27" s="1"/>
      <c r="N27" s="1"/>
      <c r="O27" s="47"/>
      <c r="P27" s="121"/>
      <c r="Q27" s="49"/>
    </row>
    <row r="28" ht="20.1" customHeight="1" spans="1:7">
      <c r="A28" s="64">
        <v>7</v>
      </c>
      <c r="B28" s="70"/>
      <c r="C28" s="65"/>
      <c r="D28" s="67"/>
      <c r="E28" s="67"/>
      <c r="F28" s="79"/>
      <c r="G28" s="78">
        <f>C28*D28*E28*F28</f>
        <v>0</v>
      </c>
    </row>
    <row r="29" ht="18.95" customHeight="1" spans="1:7">
      <c r="A29" s="72" t="s">
        <v>16</v>
      </c>
      <c r="B29" s="73"/>
      <c r="C29" s="73"/>
      <c r="D29" s="73"/>
      <c r="E29" s="73"/>
      <c r="F29" s="73"/>
      <c r="G29" s="78">
        <f>SUM(G22:G28)</f>
        <v>0</v>
      </c>
    </row>
    <row r="31" spans="5:16">
      <c r="E31" s="80"/>
      <c r="F31" s="80"/>
      <c r="G31" s="81"/>
      <c r="H31" s="82"/>
      <c r="I31" s="82"/>
      <c r="J31" s="82"/>
      <c r="K31" s="82"/>
      <c r="L31" s="82"/>
      <c r="M31" s="81"/>
      <c r="N31" s="117"/>
      <c r="O31" s="118"/>
      <c r="P31" s="81"/>
    </row>
    <row r="32" s="46" customFormat="1" ht="30" customHeight="1" spans="1:16">
      <c r="A32" s="56" t="s">
        <v>24</v>
      </c>
      <c r="B32" s="57"/>
      <c r="C32" s="57"/>
      <c r="D32" s="57"/>
      <c r="E32" s="57"/>
      <c r="F32" s="57"/>
      <c r="G32" s="57"/>
      <c r="H32" s="57"/>
      <c r="I32" s="57"/>
      <c r="J32" s="57"/>
      <c r="K32" s="57"/>
      <c r="L32" s="119"/>
      <c r="M32" s="119"/>
      <c r="N32" s="119"/>
      <c r="O32" s="119"/>
      <c r="P32" s="122"/>
    </row>
    <row r="33" ht="125.1" customHeight="1" spans="1:16">
      <c r="A33" s="75" t="s">
        <v>18</v>
      </c>
      <c r="B33" s="58" t="s">
        <v>25</v>
      </c>
      <c r="C33" s="83" t="s">
        <v>26</v>
      </c>
      <c r="D33" s="58" t="s">
        <v>27</v>
      </c>
      <c r="E33" s="58" t="s">
        <v>28</v>
      </c>
      <c r="F33" s="58" t="s">
        <v>29</v>
      </c>
      <c r="G33" s="58" t="s">
        <v>30</v>
      </c>
      <c r="H33" s="58" t="s">
        <v>31</v>
      </c>
      <c r="I33" s="58" t="s">
        <v>32</v>
      </c>
      <c r="J33" s="58" t="s">
        <v>33</v>
      </c>
      <c r="K33" s="58" t="s">
        <v>12</v>
      </c>
      <c r="L33" s="82"/>
      <c r="M33" s="81"/>
      <c r="N33" s="81"/>
      <c r="O33" s="81"/>
      <c r="P33" s="81"/>
    </row>
    <row r="34" ht="20.1" customHeight="1" spans="1:15">
      <c r="A34" s="64">
        <v>1</v>
      </c>
      <c r="B34" s="66"/>
      <c r="C34" s="66"/>
      <c r="D34" s="66"/>
      <c r="E34" s="79"/>
      <c r="F34" s="79"/>
      <c r="G34" s="68">
        <f>IF(E34=0,0,44/56)</f>
        <v>0</v>
      </c>
      <c r="H34" s="79"/>
      <c r="I34" s="79"/>
      <c r="J34" s="68">
        <f>IF(H34=0,0,44/40)</f>
        <v>0</v>
      </c>
      <c r="K34" s="78">
        <f>(B34+C34+D34)*((E34-F34)*G34+(H34-I34)*J34)</f>
        <v>0</v>
      </c>
      <c r="N34" s="47"/>
      <c r="O34" s="47"/>
    </row>
    <row r="35" ht="20.1" customHeight="1" spans="1:15">
      <c r="A35" s="48"/>
      <c r="B35" s="48"/>
      <c r="C35" s="48"/>
      <c r="F35" s="84"/>
      <c r="K35" s="47"/>
      <c r="N35" s="47"/>
      <c r="O35" s="47"/>
    </row>
    <row r="36" ht="20.1" customHeight="1" spans="1:15">
      <c r="A36" s="48"/>
      <c r="B36" s="48"/>
      <c r="C36" s="48"/>
      <c r="F36" s="84"/>
      <c r="J36" s="20"/>
      <c r="K36" s="47"/>
      <c r="N36" s="47"/>
      <c r="O36" s="47"/>
    </row>
    <row r="37" ht="30" customHeight="1" spans="1:15">
      <c r="A37" s="56" t="s">
        <v>34</v>
      </c>
      <c r="B37" s="57"/>
      <c r="C37" s="57"/>
      <c r="D37" s="57"/>
      <c r="E37" s="57"/>
      <c r="F37" s="57"/>
      <c r="G37" s="57"/>
      <c r="K37" s="47"/>
      <c r="N37" s="47"/>
      <c r="O37" s="47"/>
    </row>
    <row r="38" ht="24.95" customHeight="1" spans="1:11">
      <c r="A38" s="85" t="s">
        <v>18</v>
      </c>
      <c r="B38" s="85" t="s">
        <v>35</v>
      </c>
      <c r="C38" s="86" t="s">
        <v>36</v>
      </c>
      <c r="D38" s="60"/>
      <c r="E38" s="61"/>
      <c r="F38" s="85" t="s">
        <v>37</v>
      </c>
      <c r="G38" s="85" t="s">
        <v>38</v>
      </c>
      <c r="I38" s="47"/>
      <c r="K38" s="47"/>
    </row>
    <row r="39" ht="33" customHeight="1" spans="1:11">
      <c r="A39" s="87"/>
      <c r="B39" s="87"/>
      <c r="C39" s="63" t="s">
        <v>13</v>
      </c>
      <c r="D39" s="63" t="s">
        <v>14</v>
      </c>
      <c r="E39" s="63" t="s">
        <v>15</v>
      </c>
      <c r="F39" s="87"/>
      <c r="G39" s="87"/>
      <c r="I39" s="47"/>
      <c r="K39" s="47"/>
    </row>
    <row r="40" ht="18" customHeight="1" spans="1:7">
      <c r="A40" s="64">
        <v>1</v>
      </c>
      <c r="B40" s="88"/>
      <c r="C40" s="79"/>
      <c r="D40" s="79"/>
      <c r="E40" s="77">
        <f>IF(C40=0,D40,C40)</f>
        <v>0</v>
      </c>
      <c r="F40" s="68">
        <f>IF(B40=0,0,44/12)</f>
        <v>0</v>
      </c>
      <c r="G40" s="78">
        <f>B40*E40*F40</f>
        <v>0</v>
      </c>
    </row>
    <row r="41" ht="49" customHeight="1" spans="1:7">
      <c r="A41" s="89" t="s">
        <v>39</v>
      </c>
      <c r="B41" s="90"/>
      <c r="C41" s="90"/>
      <c r="D41" s="90"/>
      <c r="E41" s="90"/>
      <c r="F41" s="90"/>
      <c r="G41" s="90"/>
    </row>
    <row r="42" ht="30" customHeight="1" spans="1:14">
      <c r="A42" s="91" t="s">
        <v>40</v>
      </c>
      <c r="B42" s="92"/>
      <c r="C42" s="92"/>
      <c r="D42" s="92"/>
      <c r="E42" s="92"/>
      <c r="F42" s="92"/>
      <c r="G42" s="92"/>
      <c r="H42" s="92"/>
      <c r="M42" s="1"/>
      <c r="N42" s="1"/>
    </row>
    <row r="43" ht="30" customHeight="1" spans="1:14">
      <c r="A43" s="75" t="s">
        <v>41</v>
      </c>
      <c r="B43" s="63" t="s">
        <v>42</v>
      </c>
      <c r="C43" s="75" t="s">
        <v>43</v>
      </c>
      <c r="D43" s="75" t="s">
        <v>44</v>
      </c>
      <c r="E43" s="93" t="s">
        <v>45</v>
      </c>
      <c r="F43" s="59" t="s">
        <v>46</v>
      </c>
      <c r="G43" s="61"/>
      <c r="H43" s="63" t="s">
        <v>47</v>
      </c>
      <c r="M43" s="1"/>
      <c r="N43" s="1"/>
    </row>
    <row r="44" ht="50" customHeight="1" spans="1:15">
      <c r="A44" s="75"/>
      <c r="B44" s="63"/>
      <c r="C44" s="75"/>
      <c r="D44" s="75"/>
      <c r="E44" s="94"/>
      <c r="F44" s="95" t="s">
        <v>48</v>
      </c>
      <c r="G44" s="96" t="s">
        <v>49</v>
      </c>
      <c r="H44" s="63"/>
      <c r="J44" s="50"/>
      <c r="K44" s="47"/>
      <c r="L44" s="47"/>
      <c r="N44" s="47"/>
      <c r="O44" s="47"/>
    </row>
    <row r="45" ht="27" customHeight="1" spans="1:15">
      <c r="A45" s="64">
        <v>1</v>
      </c>
      <c r="B45" s="88"/>
      <c r="C45" s="88"/>
      <c r="D45" s="88"/>
      <c r="E45" s="97">
        <f>B45-C45-D45</f>
        <v>0</v>
      </c>
      <c r="F45" s="88"/>
      <c r="G45" s="97">
        <f>IF(B45=0,0,VLOOKUP(F45,参数表!$P$4:$R$8,3,0))</f>
        <v>0</v>
      </c>
      <c r="H45" s="98">
        <f>E45*G45</f>
        <v>0</v>
      </c>
      <c r="J45" s="50"/>
      <c r="K45" s="47"/>
      <c r="L45" s="47"/>
      <c r="N45" s="47"/>
      <c r="O45" s="47"/>
    </row>
    <row r="48" ht="30" customHeight="1" spans="1:7">
      <c r="A48" s="99" t="s">
        <v>50</v>
      </c>
      <c r="B48" s="57"/>
      <c r="C48" s="57"/>
      <c r="D48" s="57"/>
      <c r="E48" s="57"/>
      <c r="F48" s="57"/>
      <c r="G48" s="57"/>
    </row>
    <row r="49" ht="75" customHeight="1" spans="1:7">
      <c r="A49" s="75" t="s">
        <v>18</v>
      </c>
      <c r="B49" s="75" t="s">
        <v>51</v>
      </c>
      <c r="C49" s="75" t="s">
        <v>52</v>
      </c>
      <c r="D49" s="75" t="s">
        <v>53</v>
      </c>
      <c r="E49" s="75" t="s">
        <v>54</v>
      </c>
      <c r="F49" s="63" t="s">
        <v>55</v>
      </c>
      <c r="G49" s="63" t="s">
        <v>12</v>
      </c>
    </row>
    <row r="50" ht="20.1" customHeight="1" spans="1:7">
      <c r="A50" s="64">
        <v>1</v>
      </c>
      <c r="B50" s="88"/>
      <c r="C50" s="88"/>
      <c r="D50" s="88"/>
      <c r="E50" s="97">
        <f>B50-C50-D50</f>
        <v>0</v>
      </c>
      <c r="F50" s="97">
        <f>IF(E50=0,0,0.11)</f>
        <v>0</v>
      </c>
      <c r="G50" s="100">
        <f>E50*F50</f>
        <v>0</v>
      </c>
    </row>
    <row r="53" ht="23.25" spans="1:15">
      <c r="A53" s="101" t="s">
        <v>56</v>
      </c>
      <c r="B53" s="102"/>
      <c r="C53" s="102"/>
      <c r="D53" s="102"/>
      <c r="E53" s="102"/>
      <c r="F53" s="102"/>
      <c r="G53" s="102"/>
      <c r="H53" s="102"/>
      <c r="I53" s="102"/>
      <c r="J53" s="102"/>
      <c r="K53" s="102"/>
      <c r="L53" s="102"/>
      <c r="M53" s="102"/>
      <c r="N53" s="102"/>
      <c r="O53" s="102"/>
    </row>
    <row r="54" ht="15.75" spans="1:15">
      <c r="A54" s="103" t="s">
        <v>41</v>
      </c>
      <c r="B54" s="103" t="s">
        <v>57</v>
      </c>
      <c r="C54" s="104" t="s">
        <v>58</v>
      </c>
      <c r="D54" s="104"/>
      <c r="E54" s="104"/>
      <c r="F54" s="104"/>
      <c r="G54" s="104"/>
      <c r="H54" s="105" t="s">
        <v>59</v>
      </c>
      <c r="I54" s="123"/>
      <c r="J54" s="123"/>
      <c r="K54" s="124"/>
      <c r="L54" s="104"/>
      <c r="M54" s="104" t="s">
        <v>60</v>
      </c>
      <c r="N54" s="125" t="s">
        <v>61</v>
      </c>
      <c r="O54" s="126" t="s">
        <v>62</v>
      </c>
    </row>
    <row r="55" ht="30" spans="1:15">
      <c r="A55" s="103"/>
      <c r="B55" s="103"/>
      <c r="C55" s="104" t="s">
        <v>63</v>
      </c>
      <c r="D55" s="104" t="s">
        <v>64</v>
      </c>
      <c r="E55" s="104" t="s">
        <v>65</v>
      </c>
      <c r="F55" s="104"/>
      <c r="G55" s="104" t="s">
        <v>66</v>
      </c>
      <c r="H55" s="104" t="s">
        <v>67</v>
      </c>
      <c r="I55" s="104" t="s">
        <v>64</v>
      </c>
      <c r="J55" s="104" t="s">
        <v>65</v>
      </c>
      <c r="K55" s="104"/>
      <c r="L55" s="104" t="s">
        <v>66</v>
      </c>
      <c r="M55" s="104"/>
      <c r="N55" s="127"/>
      <c r="O55" s="126"/>
    </row>
    <row r="56" spans="1:15">
      <c r="A56" s="106">
        <v>1</v>
      </c>
      <c r="B56" s="106" t="s">
        <v>68</v>
      </c>
      <c r="C56" s="107"/>
      <c r="D56" s="106"/>
      <c r="E56" s="108"/>
      <c r="F56" s="108"/>
      <c r="G56" s="109">
        <f>C56*(E56-83.74)/1000</f>
        <v>0</v>
      </c>
      <c r="H56" s="110"/>
      <c r="I56" s="106"/>
      <c r="J56" s="110"/>
      <c r="K56" s="110"/>
      <c r="L56" s="109">
        <f>H56*(J56-83.74)/1000</f>
        <v>0</v>
      </c>
      <c r="M56" s="100">
        <f>G56-L56</f>
        <v>0</v>
      </c>
      <c r="N56" s="109">
        <v>0.11</v>
      </c>
      <c r="O56" s="100">
        <f>M56*N56</f>
        <v>0</v>
      </c>
    </row>
    <row r="57" spans="1:15">
      <c r="A57" s="106">
        <v>2</v>
      </c>
      <c r="B57" s="106" t="s">
        <v>69</v>
      </c>
      <c r="C57" s="107"/>
      <c r="D57" s="110"/>
      <c r="E57" s="111"/>
      <c r="F57" s="111"/>
      <c r="G57" s="109">
        <f>C57*(D57-20)*4.1868/1000</f>
        <v>0</v>
      </c>
      <c r="H57" s="110"/>
      <c r="I57" s="110"/>
      <c r="J57" s="106"/>
      <c r="K57" s="106"/>
      <c r="L57" s="109">
        <f>H57*(I57-20)*4.1868/1000</f>
        <v>0</v>
      </c>
      <c r="M57" s="100">
        <f>G57-L57</f>
        <v>0</v>
      </c>
      <c r="N57" s="109">
        <f>0.11</f>
        <v>0.11</v>
      </c>
      <c r="O57" s="100">
        <f>M57*N57</f>
        <v>0</v>
      </c>
    </row>
    <row r="58" ht="14.25" spans="1:15">
      <c r="A58" s="112" t="s">
        <v>70</v>
      </c>
      <c r="B58" s="113"/>
      <c r="C58" s="113"/>
      <c r="D58" s="113"/>
      <c r="E58" s="113"/>
      <c r="F58" s="113"/>
      <c r="G58" s="113"/>
      <c r="H58" s="113"/>
      <c r="I58" s="113"/>
      <c r="J58" s="113"/>
      <c r="K58" s="113"/>
      <c r="L58" s="113"/>
      <c r="M58" s="113"/>
      <c r="N58" s="113"/>
      <c r="O58" s="128">
        <f>SUM(O56:O57)</f>
        <v>0</v>
      </c>
    </row>
    <row r="64" ht="18.75" spans="1:3">
      <c r="A64" s="114" t="s">
        <v>71</v>
      </c>
      <c r="B64" s="114"/>
      <c r="C64" s="114"/>
    </row>
    <row r="65" ht="15.75" spans="1:3">
      <c r="A65" s="129" t="s">
        <v>72</v>
      </c>
      <c r="B65" s="130"/>
      <c r="C65" s="130"/>
    </row>
    <row r="66" ht="17.25" spans="1:3">
      <c r="A66" s="131" t="s">
        <v>73</v>
      </c>
      <c r="B66" s="132"/>
      <c r="C66" s="132"/>
    </row>
    <row r="67" ht="15.75" spans="1:3">
      <c r="A67" s="133" t="s">
        <v>74</v>
      </c>
      <c r="B67" s="134"/>
      <c r="C67" s="134"/>
    </row>
  </sheetData>
  <sheetProtection password="CF5C" sheet="1" formatColumns="0" objects="1"/>
  <mergeCells count="49">
    <mergeCell ref="A1:B1"/>
    <mergeCell ref="A2:K2"/>
    <mergeCell ref="A3:K3"/>
    <mergeCell ref="D4:F4"/>
    <mergeCell ref="A16:J16"/>
    <mergeCell ref="A20:G20"/>
    <mergeCell ref="A32:K32"/>
    <mergeCell ref="A37:G37"/>
    <mergeCell ref="C38:E38"/>
    <mergeCell ref="A41:G41"/>
    <mergeCell ref="A42:H42"/>
    <mergeCell ref="F43:G43"/>
    <mergeCell ref="A48:G48"/>
    <mergeCell ref="A53:O53"/>
    <mergeCell ref="C54:G54"/>
    <mergeCell ref="H54:K54"/>
    <mergeCell ref="E55:F55"/>
    <mergeCell ref="J55:K55"/>
    <mergeCell ref="E56:F56"/>
    <mergeCell ref="J56:K56"/>
    <mergeCell ref="E57:F57"/>
    <mergeCell ref="J57:K57"/>
    <mergeCell ref="A58:N58"/>
    <mergeCell ref="A65:C65"/>
    <mergeCell ref="A66:C66"/>
    <mergeCell ref="A67:C67"/>
    <mergeCell ref="A4:A5"/>
    <mergeCell ref="A38:A39"/>
    <mergeCell ref="A43:A44"/>
    <mergeCell ref="A54:A55"/>
    <mergeCell ref="B4:B5"/>
    <mergeCell ref="B38:B39"/>
    <mergeCell ref="B43:B44"/>
    <mergeCell ref="B54:B55"/>
    <mergeCell ref="C4:C5"/>
    <mergeCell ref="C43:C44"/>
    <mergeCell ref="D43:D44"/>
    <mergeCell ref="E43:E44"/>
    <mergeCell ref="F38:F39"/>
    <mergeCell ref="G4:G5"/>
    <mergeCell ref="G38:G39"/>
    <mergeCell ref="H4:H5"/>
    <mergeCell ref="H43:H44"/>
    <mergeCell ref="I4:I5"/>
    <mergeCell ref="J4:J5"/>
    <mergeCell ref="K4:K5"/>
    <mergeCell ref="M54:M55"/>
    <mergeCell ref="N54:N55"/>
    <mergeCell ref="O54:O55"/>
  </mergeCells>
  <dataValidations count="5">
    <dataValidation type="list" allowBlank="1" showInputMessage="1" sqref="B6">
      <formula1>参数表!$B$4:$B$33</formula1>
    </dataValidation>
    <dataValidation type="list" allowBlank="1" showInputMessage="1" showErrorMessage="1" sqref="B7:B14">
      <formula1>参数表!$B$4:$B$33</formula1>
    </dataValidation>
    <dataValidation type="list" allowBlank="1" showInputMessage="1" showErrorMessage="1" sqref="B35 H35:H36">
      <formula1>参数表!$O$4:$O$7</formula1>
    </dataValidation>
    <dataValidation type="list" allowBlank="1" showInputMessage="1" showErrorMessage="1" sqref="F45">
      <formula1>参数表!$P$4:$P$8</formula1>
    </dataValidation>
    <dataValidation type="list" allowBlank="1" showInputMessage="1" showErrorMessage="1" sqref="B22:B27">
      <formula1>参数表!$J$4:$J$33</formula1>
    </dataValidation>
  </dataValidations>
  <pageMargins left="0.699305555555556" right="0.699305555555556" top="0.75" bottom="0.75" header="0.3" footer="0.3"/>
  <pageSetup paperSize="9" orientation="portrait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autoPageBreaks="0"/>
  </sheetPr>
  <dimension ref="A1:D9"/>
  <sheetViews>
    <sheetView workbookViewId="0">
      <selection activeCell="D4" sqref="D4"/>
    </sheetView>
  </sheetViews>
  <sheetFormatPr defaultColWidth="9" defaultRowHeight="20.1" customHeight="1" outlineLevelCol="3"/>
  <cols>
    <col min="1" max="1" width="16" style="37" customWidth="1"/>
    <col min="2" max="2" width="9" style="37"/>
    <col min="3" max="3" width="18.625" style="37" customWidth="1"/>
    <col min="4" max="4" width="25.5" style="37" customWidth="1"/>
    <col min="5" max="16384" width="9" style="37"/>
  </cols>
  <sheetData>
    <row r="1" ht="35.25" customHeight="1" spans="1:4">
      <c r="A1" s="38" t="s">
        <v>75</v>
      </c>
      <c r="B1" s="22"/>
      <c r="C1" s="22"/>
      <c r="D1" s="29"/>
    </row>
    <row r="2" ht="48" customHeight="1" spans="1:4">
      <c r="A2" s="39" t="s">
        <v>76</v>
      </c>
      <c r="B2" s="40"/>
      <c r="C2" s="41"/>
      <c r="D2" s="42" t="s">
        <v>77</v>
      </c>
    </row>
    <row r="3" customHeight="1" spans="1:4">
      <c r="A3" s="43" t="s">
        <v>78</v>
      </c>
      <c r="B3" s="44"/>
      <c r="C3" s="44"/>
      <c r="D3" s="45">
        <f>SUM(D4:D9)</f>
        <v>0</v>
      </c>
    </row>
    <row r="4" customHeight="1" spans="1:4">
      <c r="A4" s="44" t="s">
        <v>79</v>
      </c>
      <c r="B4" s="44"/>
      <c r="C4" s="44"/>
      <c r="D4" s="45">
        <f>排放量计算表!K16</f>
        <v>0</v>
      </c>
    </row>
    <row r="5" customHeight="1" spans="1:4">
      <c r="A5" s="44" t="s">
        <v>80</v>
      </c>
      <c r="B5" s="44"/>
      <c r="C5" s="44"/>
      <c r="D5" s="45">
        <f>排放量计算表!G29</f>
        <v>0</v>
      </c>
    </row>
    <row r="6" customHeight="1" spans="1:4">
      <c r="A6" s="44" t="s">
        <v>81</v>
      </c>
      <c r="B6" s="44"/>
      <c r="C6" s="44"/>
      <c r="D6" s="45">
        <f>排放量计算表!K34</f>
        <v>0</v>
      </c>
    </row>
    <row r="7" customHeight="1" spans="1:4">
      <c r="A7" s="44" t="s">
        <v>82</v>
      </c>
      <c r="B7" s="44"/>
      <c r="C7" s="44"/>
      <c r="D7" s="45">
        <f>排放量计算表!G40</f>
        <v>0</v>
      </c>
    </row>
    <row r="8" customHeight="1" spans="1:4">
      <c r="A8" s="44" t="s">
        <v>83</v>
      </c>
      <c r="B8" s="44"/>
      <c r="C8" s="44"/>
      <c r="D8" s="45">
        <f>IF(排放量计算表!H45&lt;0,0,排放量计算表!H45)</f>
        <v>0</v>
      </c>
    </row>
    <row r="9" customHeight="1" spans="1:4">
      <c r="A9" s="44" t="s">
        <v>84</v>
      </c>
      <c r="B9" s="44"/>
      <c r="C9" s="44"/>
      <c r="D9" s="45">
        <f>IF(排放量计算表!G50+排放量计算表!O58&lt;0,0,排放量计算表!G50+排放量计算表!O58)</f>
        <v>0</v>
      </c>
    </row>
  </sheetData>
  <sheetProtection password="CF5C" sheet="1" objects="1"/>
  <mergeCells count="9">
    <mergeCell ref="A1:D1"/>
    <mergeCell ref="A2:C2"/>
    <mergeCell ref="A3:C3"/>
    <mergeCell ref="A4:C4"/>
    <mergeCell ref="A5:C5"/>
    <mergeCell ref="A6:C6"/>
    <mergeCell ref="A7:C7"/>
    <mergeCell ref="A8:C8"/>
    <mergeCell ref="A9:C9"/>
  </mergeCells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M49"/>
  <sheetViews>
    <sheetView workbookViewId="0">
      <selection activeCell="D37" sqref="D37"/>
    </sheetView>
  </sheetViews>
  <sheetFormatPr defaultColWidth="9" defaultRowHeight="15"/>
  <cols>
    <col min="1" max="1" width="9" style="1"/>
    <col min="2" max="2" width="29.75" style="1" customWidth="1"/>
    <col min="3" max="3" width="13.75" style="1" customWidth="1"/>
    <col min="4" max="4" width="9" style="1"/>
    <col min="5" max="5" width="10.375" style="1" customWidth="1"/>
    <col min="6" max="9" width="9" style="1"/>
    <col min="10" max="10" width="13.875" style="1" customWidth="1"/>
    <col min="11" max="11" width="16.75" style="1" customWidth="1"/>
    <col min="12" max="13" width="9" style="1"/>
    <col min="14" max="14" width="7.125" style="1" customWidth="1"/>
    <col min="15" max="15" width="5.625" style="1" customWidth="1"/>
    <col min="16" max="16" width="20.25" style="1" customWidth="1"/>
    <col min="17" max="17" width="10.5" style="1" customWidth="1"/>
    <col min="18" max="16384" width="9" style="1"/>
  </cols>
  <sheetData>
    <row r="1" ht="31.5" customHeight="1" spans="1:39">
      <c r="A1" s="2" t="s">
        <v>85</v>
      </c>
      <c r="B1" s="2"/>
      <c r="C1" s="2"/>
      <c r="D1" s="2"/>
      <c r="E1" s="2"/>
      <c r="F1" s="3"/>
      <c r="J1" s="3" t="s">
        <v>86</v>
      </c>
      <c r="K1" s="3"/>
      <c r="L1" s="3"/>
      <c r="M1" s="3"/>
      <c r="N1" s="3"/>
      <c r="P1" s="3" t="s">
        <v>87</v>
      </c>
      <c r="Q1" s="3"/>
      <c r="R1" s="3"/>
      <c r="T1" s="21" t="s">
        <v>88</v>
      </c>
      <c r="U1" s="22"/>
      <c r="V1" s="22"/>
      <c r="W1" s="22"/>
      <c r="X1" s="22"/>
      <c r="Y1" s="29"/>
      <c r="Z1" s="30"/>
      <c r="AA1" s="21" t="s">
        <v>89</v>
      </c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9"/>
    </row>
    <row r="2" ht="43" customHeight="1" spans="1:39">
      <c r="A2" s="4" t="s">
        <v>90</v>
      </c>
      <c r="B2" s="4"/>
      <c r="C2" s="5" t="s">
        <v>91</v>
      </c>
      <c r="D2" s="4" t="s">
        <v>92</v>
      </c>
      <c r="E2" s="4" t="s">
        <v>9</v>
      </c>
      <c r="F2" s="4" t="s">
        <v>93</v>
      </c>
      <c r="J2" s="16"/>
      <c r="K2" s="16"/>
      <c r="L2" s="16"/>
      <c r="M2" s="16"/>
      <c r="N2" s="16"/>
      <c r="P2" s="17"/>
      <c r="Q2" s="17"/>
      <c r="R2" s="17"/>
      <c r="T2" s="23" t="s">
        <v>94</v>
      </c>
      <c r="U2" s="23" t="s">
        <v>95</v>
      </c>
      <c r="V2" s="23" t="s">
        <v>96</v>
      </c>
      <c r="W2" s="23" t="s">
        <v>94</v>
      </c>
      <c r="X2" s="23" t="s">
        <v>95</v>
      </c>
      <c r="Y2" s="23" t="s">
        <v>96</v>
      </c>
      <c r="Z2" s="31"/>
      <c r="AA2" s="23" t="s">
        <v>97</v>
      </c>
      <c r="AB2" s="23" t="s">
        <v>98</v>
      </c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</row>
    <row r="3" ht="48.75" customHeight="1" spans="1:39">
      <c r="A3" s="4"/>
      <c r="B3" s="4"/>
      <c r="C3" s="5"/>
      <c r="D3" s="4"/>
      <c r="E3" s="4"/>
      <c r="F3" s="4"/>
      <c r="J3" s="18" t="s">
        <v>99</v>
      </c>
      <c r="K3" s="18" t="s">
        <v>100</v>
      </c>
      <c r="L3" s="18" t="s">
        <v>101</v>
      </c>
      <c r="M3" s="18" t="s">
        <v>102</v>
      </c>
      <c r="N3" s="18" t="s">
        <v>103</v>
      </c>
      <c r="P3" s="6" t="s">
        <v>104</v>
      </c>
      <c r="Q3" s="6" t="s">
        <v>105</v>
      </c>
      <c r="R3" s="6" t="s">
        <v>106</v>
      </c>
      <c r="T3" s="24">
        <v>0.001</v>
      </c>
      <c r="U3" s="25">
        <v>6.98</v>
      </c>
      <c r="V3" s="25">
        <v>2513.8</v>
      </c>
      <c r="W3" s="26">
        <v>1</v>
      </c>
      <c r="X3" s="25">
        <v>179.88</v>
      </c>
      <c r="Y3" s="25">
        <v>2777</v>
      </c>
      <c r="Z3" s="33"/>
      <c r="AA3" s="34"/>
      <c r="AB3" s="34" t="s">
        <v>107</v>
      </c>
      <c r="AC3" s="34" t="s">
        <v>108</v>
      </c>
      <c r="AD3" s="34" t="s">
        <v>109</v>
      </c>
      <c r="AE3" s="34" t="s">
        <v>110</v>
      </c>
      <c r="AF3" s="34" t="s">
        <v>111</v>
      </c>
      <c r="AG3" s="34" t="s">
        <v>112</v>
      </c>
      <c r="AH3" s="34" t="s">
        <v>113</v>
      </c>
      <c r="AI3" s="34" t="s">
        <v>114</v>
      </c>
      <c r="AJ3" s="34" t="s">
        <v>115</v>
      </c>
      <c r="AK3" s="34" t="s">
        <v>116</v>
      </c>
      <c r="AL3" s="34" t="s">
        <v>117</v>
      </c>
      <c r="AM3" s="34" t="s">
        <v>118</v>
      </c>
    </row>
    <row r="4" ht="20.1" customHeight="1" spans="1:39">
      <c r="A4" s="6" t="s">
        <v>119</v>
      </c>
      <c r="B4" s="7" t="s">
        <v>120</v>
      </c>
      <c r="C4" s="8">
        <v>26.7</v>
      </c>
      <c r="D4" s="9" t="s">
        <v>121</v>
      </c>
      <c r="E4" s="10">
        <v>0.0274</v>
      </c>
      <c r="F4" s="11">
        <v>0.98</v>
      </c>
      <c r="J4" s="6" t="s">
        <v>122</v>
      </c>
      <c r="K4" s="4">
        <v>40.2</v>
      </c>
      <c r="L4" s="4">
        <v>0.074</v>
      </c>
      <c r="M4" s="4">
        <v>1</v>
      </c>
      <c r="N4" s="4">
        <v>0</v>
      </c>
      <c r="P4" s="4" t="s">
        <v>123</v>
      </c>
      <c r="Q4" s="27" t="s">
        <v>124</v>
      </c>
      <c r="R4" s="27">
        <v>0.8845</v>
      </c>
      <c r="T4" s="28">
        <v>0.002</v>
      </c>
      <c r="U4" s="25">
        <v>17.51</v>
      </c>
      <c r="V4" s="25">
        <v>2533.2</v>
      </c>
      <c r="W4" s="25">
        <v>1.1</v>
      </c>
      <c r="X4" s="25">
        <v>184.06</v>
      </c>
      <c r="Y4" s="25">
        <v>2780.4</v>
      </c>
      <c r="Z4" s="33"/>
      <c r="AA4" s="24" t="s">
        <v>125</v>
      </c>
      <c r="AB4" s="25">
        <v>0</v>
      </c>
      <c r="AC4" s="25">
        <v>0.1</v>
      </c>
      <c r="AD4" s="25">
        <v>0.5</v>
      </c>
      <c r="AE4" s="25">
        <v>1</v>
      </c>
      <c r="AF4" s="25">
        <v>3</v>
      </c>
      <c r="AG4" s="25">
        <v>5</v>
      </c>
      <c r="AH4" s="25">
        <v>7.1</v>
      </c>
      <c r="AI4" s="25">
        <v>10.1</v>
      </c>
      <c r="AJ4" s="25">
        <v>14.1</v>
      </c>
      <c r="AK4" s="25">
        <v>20.1</v>
      </c>
      <c r="AL4" s="25">
        <v>25.1</v>
      </c>
      <c r="AM4" s="25">
        <v>30</v>
      </c>
    </row>
    <row r="5" ht="20.1" customHeight="1" spans="1:39">
      <c r="A5" s="6"/>
      <c r="B5" s="7" t="s">
        <v>126</v>
      </c>
      <c r="C5" s="8">
        <v>26.7</v>
      </c>
      <c r="D5" s="9" t="s">
        <v>121</v>
      </c>
      <c r="E5" s="10">
        <v>0.0274</v>
      </c>
      <c r="F5" s="11">
        <v>0.95</v>
      </c>
      <c r="J5" s="6" t="s">
        <v>127</v>
      </c>
      <c r="K5" s="4">
        <v>31.4</v>
      </c>
      <c r="L5" s="4">
        <v>0.085</v>
      </c>
      <c r="M5" s="4">
        <v>0.2</v>
      </c>
      <c r="N5" s="4">
        <v>0.8</v>
      </c>
      <c r="P5" s="19" t="s">
        <v>128</v>
      </c>
      <c r="Q5" s="27" t="s">
        <v>124</v>
      </c>
      <c r="R5" s="27">
        <v>0.8967</v>
      </c>
      <c r="T5" s="28">
        <v>0.003</v>
      </c>
      <c r="U5" s="25">
        <v>24.1</v>
      </c>
      <c r="V5" s="25">
        <v>2545.2</v>
      </c>
      <c r="W5" s="25">
        <v>1.2</v>
      </c>
      <c r="X5" s="25">
        <v>187.96</v>
      </c>
      <c r="Y5" s="25">
        <v>2783.4</v>
      </c>
      <c r="Z5" s="33"/>
      <c r="AA5" s="28" t="s">
        <v>129</v>
      </c>
      <c r="AB5" s="25">
        <v>42</v>
      </c>
      <c r="AC5" s="25">
        <v>42.1</v>
      </c>
      <c r="AD5" s="25">
        <v>42.5</v>
      </c>
      <c r="AE5" s="25">
        <v>43</v>
      </c>
      <c r="AF5" s="25">
        <v>44.9</v>
      </c>
      <c r="AG5" s="25">
        <v>46.9</v>
      </c>
      <c r="AH5" s="25">
        <v>48.8</v>
      </c>
      <c r="AI5" s="25">
        <v>51.7</v>
      </c>
      <c r="AJ5" s="25">
        <v>55.6</v>
      </c>
      <c r="AK5" s="25">
        <v>61.3</v>
      </c>
      <c r="AL5" s="25">
        <v>66.1</v>
      </c>
      <c r="AM5" s="25">
        <v>70.8</v>
      </c>
    </row>
    <row r="6" ht="20.1" customHeight="1" spans="1:39">
      <c r="A6" s="6"/>
      <c r="B6" s="7" t="s">
        <v>130</v>
      </c>
      <c r="C6" s="8">
        <v>26.7</v>
      </c>
      <c r="D6" s="9" t="s">
        <v>121</v>
      </c>
      <c r="E6" s="10">
        <v>0.0274</v>
      </c>
      <c r="F6" s="11">
        <v>0.91</v>
      </c>
      <c r="J6" s="6" t="s">
        <v>131</v>
      </c>
      <c r="K6" s="4">
        <v>50.8</v>
      </c>
      <c r="L6" s="4">
        <v>0.075</v>
      </c>
      <c r="M6" s="4">
        <v>1</v>
      </c>
      <c r="N6" s="4">
        <v>0</v>
      </c>
      <c r="P6" s="19" t="s">
        <v>132</v>
      </c>
      <c r="Q6" s="27" t="s">
        <v>124</v>
      </c>
      <c r="R6" s="27">
        <v>0.8843</v>
      </c>
      <c r="T6" s="28">
        <v>0.004</v>
      </c>
      <c r="U6" s="25">
        <v>28.98</v>
      </c>
      <c r="V6" s="25">
        <v>2554.1</v>
      </c>
      <c r="W6" s="25">
        <v>1.3</v>
      </c>
      <c r="X6" s="25">
        <v>191.6</v>
      </c>
      <c r="Y6" s="25">
        <v>2786</v>
      </c>
      <c r="Z6" s="33"/>
      <c r="AA6" s="28" t="s">
        <v>133</v>
      </c>
      <c r="AB6" s="25">
        <v>83.9</v>
      </c>
      <c r="AC6" s="25">
        <v>84</v>
      </c>
      <c r="AD6" s="25">
        <v>84.3</v>
      </c>
      <c r="AE6" s="25">
        <v>84.8</v>
      </c>
      <c r="AF6" s="25">
        <v>86.7</v>
      </c>
      <c r="AG6" s="25">
        <v>88.6</v>
      </c>
      <c r="AH6" s="25">
        <v>90.4</v>
      </c>
      <c r="AI6" s="25">
        <v>93.2</v>
      </c>
      <c r="AJ6" s="25">
        <v>97</v>
      </c>
      <c r="AK6" s="25">
        <v>102.5</v>
      </c>
      <c r="AL6" s="25">
        <v>107.1</v>
      </c>
      <c r="AM6" s="25">
        <v>111.7</v>
      </c>
    </row>
    <row r="7" ht="20.1" customHeight="1" spans="1:39">
      <c r="A7" s="6"/>
      <c r="B7" s="7" t="s">
        <v>134</v>
      </c>
      <c r="C7" s="8">
        <v>19.57</v>
      </c>
      <c r="D7" s="9" t="s">
        <v>121</v>
      </c>
      <c r="E7" s="10">
        <v>0.0261</v>
      </c>
      <c r="F7" s="11">
        <v>0.98</v>
      </c>
      <c r="J7" s="6" t="s">
        <v>135</v>
      </c>
      <c r="K7" s="4">
        <v>51.5</v>
      </c>
      <c r="L7" s="4">
        <v>0.074</v>
      </c>
      <c r="M7" s="4">
        <v>0.8</v>
      </c>
      <c r="N7" s="4">
        <v>0.2</v>
      </c>
      <c r="P7" s="19" t="s">
        <v>136</v>
      </c>
      <c r="Q7" s="27" t="s">
        <v>124</v>
      </c>
      <c r="R7" s="27">
        <v>0.8843</v>
      </c>
      <c r="T7" s="28">
        <v>0.005</v>
      </c>
      <c r="U7" s="25">
        <v>32.9</v>
      </c>
      <c r="V7" s="25">
        <v>2561.2</v>
      </c>
      <c r="W7" s="25">
        <v>1.4</v>
      </c>
      <c r="X7" s="25">
        <v>195.04</v>
      </c>
      <c r="Y7" s="25">
        <v>2788.4</v>
      </c>
      <c r="Z7" s="33"/>
      <c r="AA7" s="28" t="s">
        <v>137</v>
      </c>
      <c r="AB7" s="25">
        <v>167.4</v>
      </c>
      <c r="AC7" s="25">
        <v>167.5</v>
      </c>
      <c r="AD7" s="25">
        <v>167.9</v>
      </c>
      <c r="AE7" s="25">
        <v>168.3</v>
      </c>
      <c r="AF7" s="25">
        <v>170.1</v>
      </c>
      <c r="AG7" s="25">
        <v>171.9</v>
      </c>
      <c r="AH7" s="25">
        <v>173.6</v>
      </c>
      <c r="AI7" s="25">
        <v>176.3</v>
      </c>
      <c r="AJ7" s="25">
        <v>179.8</v>
      </c>
      <c r="AK7" s="25">
        <v>185.1</v>
      </c>
      <c r="AL7" s="25">
        <v>189.4</v>
      </c>
      <c r="AM7" s="25">
        <v>193.8</v>
      </c>
    </row>
    <row r="8" ht="20.1" customHeight="1" spans="1:39">
      <c r="A8" s="6"/>
      <c r="B8" s="7" t="s">
        <v>138</v>
      </c>
      <c r="C8" s="8">
        <v>19.57</v>
      </c>
      <c r="D8" s="9" t="s">
        <v>121</v>
      </c>
      <c r="E8" s="10">
        <v>0.0261</v>
      </c>
      <c r="F8" s="11">
        <v>0.95</v>
      </c>
      <c r="J8" s="6" t="s">
        <v>139</v>
      </c>
      <c r="K8" s="4">
        <v>29</v>
      </c>
      <c r="L8" s="4">
        <v>0.11</v>
      </c>
      <c r="M8" s="4">
        <v>0.2</v>
      </c>
      <c r="N8" s="4">
        <v>0.8</v>
      </c>
      <c r="P8" s="19" t="s">
        <v>140</v>
      </c>
      <c r="Q8" s="27" t="s">
        <v>124</v>
      </c>
      <c r="R8" s="27">
        <v>0.8843</v>
      </c>
      <c r="T8" s="28">
        <v>0.006</v>
      </c>
      <c r="U8" s="25">
        <v>36.18</v>
      </c>
      <c r="V8" s="25">
        <v>2567.1</v>
      </c>
      <c r="W8" s="25">
        <v>1.5</v>
      </c>
      <c r="X8" s="25">
        <v>198.28</v>
      </c>
      <c r="Y8" s="25">
        <v>2790.4</v>
      </c>
      <c r="Z8" s="33"/>
      <c r="AA8" s="28" t="s">
        <v>141</v>
      </c>
      <c r="AB8" s="25">
        <v>2611.3</v>
      </c>
      <c r="AC8" s="25">
        <v>251.2</v>
      </c>
      <c r="AD8" s="25">
        <v>251.2</v>
      </c>
      <c r="AE8" s="25">
        <v>251.9</v>
      </c>
      <c r="AF8" s="25">
        <v>253.6</v>
      </c>
      <c r="AG8" s="25">
        <v>255.3</v>
      </c>
      <c r="AH8" s="25">
        <v>256.9</v>
      </c>
      <c r="AI8" s="25">
        <v>259.4</v>
      </c>
      <c r="AJ8" s="25">
        <v>262.8</v>
      </c>
      <c r="AK8" s="25">
        <v>267.8</v>
      </c>
      <c r="AL8" s="25">
        <v>272</v>
      </c>
      <c r="AM8" s="25">
        <v>276.1</v>
      </c>
    </row>
    <row r="9" ht="20.1" customHeight="1" spans="1:39">
      <c r="A9" s="6"/>
      <c r="B9" s="12" t="s">
        <v>142</v>
      </c>
      <c r="C9" s="8">
        <v>19.57</v>
      </c>
      <c r="D9" s="9" t="s">
        <v>121</v>
      </c>
      <c r="E9" s="10">
        <v>0.0261</v>
      </c>
      <c r="F9" s="11">
        <v>0.91</v>
      </c>
      <c r="J9" s="6" t="s">
        <v>143</v>
      </c>
      <c r="K9" s="4">
        <v>32.6</v>
      </c>
      <c r="L9" s="4">
        <v>0.083</v>
      </c>
      <c r="M9" s="4">
        <v>1</v>
      </c>
      <c r="N9" s="4">
        <v>0</v>
      </c>
      <c r="P9" s="6" t="s">
        <v>144</v>
      </c>
      <c r="Q9" s="4" t="s">
        <v>145</v>
      </c>
      <c r="R9" s="4">
        <v>0.11</v>
      </c>
      <c r="T9" s="28">
        <v>0.007</v>
      </c>
      <c r="U9" s="25">
        <v>39.02</v>
      </c>
      <c r="V9" s="25">
        <v>2572.2</v>
      </c>
      <c r="W9" s="25">
        <v>1.6</v>
      </c>
      <c r="X9" s="25">
        <v>201.37</v>
      </c>
      <c r="Y9" s="25">
        <v>2792.2</v>
      </c>
      <c r="Z9" s="33"/>
      <c r="AA9" s="28" t="s">
        <v>146</v>
      </c>
      <c r="AB9" s="25">
        <v>2649.3</v>
      </c>
      <c r="AC9" s="25">
        <v>335</v>
      </c>
      <c r="AD9" s="25">
        <v>335.3</v>
      </c>
      <c r="AE9" s="25">
        <v>335.7</v>
      </c>
      <c r="AF9" s="25">
        <v>337.3</v>
      </c>
      <c r="AG9" s="25">
        <v>338.8</v>
      </c>
      <c r="AH9" s="25">
        <v>340.4</v>
      </c>
      <c r="AI9" s="25">
        <v>342.8</v>
      </c>
      <c r="AJ9" s="25">
        <v>346</v>
      </c>
      <c r="AK9" s="25">
        <v>350.8</v>
      </c>
      <c r="AL9" s="25">
        <v>354.8</v>
      </c>
      <c r="AM9" s="25">
        <v>358.7</v>
      </c>
    </row>
    <row r="10" ht="20.1" customHeight="1" spans="1:39">
      <c r="A10" s="6"/>
      <c r="B10" s="7" t="s">
        <v>147</v>
      </c>
      <c r="C10" s="13">
        <v>11.9</v>
      </c>
      <c r="D10" s="9" t="s">
        <v>121</v>
      </c>
      <c r="E10" s="10">
        <v>0.028</v>
      </c>
      <c r="F10" s="11">
        <v>0.98</v>
      </c>
      <c r="T10" s="28">
        <v>0.008</v>
      </c>
      <c r="U10" s="25">
        <v>41.53</v>
      </c>
      <c r="V10" s="25">
        <v>2576.7</v>
      </c>
      <c r="W10" s="25">
        <v>1.4</v>
      </c>
      <c r="X10" s="25">
        <v>204.3</v>
      </c>
      <c r="Y10" s="25">
        <v>2793.8</v>
      </c>
      <c r="Z10" s="33"/>
      <c r="AA10" s="28" t="s">
        <v>148</v>
      </c>
      <c r="AB10" s="25">
        <v>2687.3</v>
      </c>
      <c r="AC10" s="25">
        <v>2676.5</v>
      </c>
      <c r="AD10" s="25">
        <v>419.4</v>
      </c>
      <c r="AE10" s="25">
        <v>419.7</v>
      </c>
      <c r="AF10" s="25">
        <v>421.2</v>
      </c>
      <c r="AG10" s="25">
        <v>422.7</v>
      </c>
      <c r="AH10" s="25">
        <v>424.2</v>
      </c>
      <c r="AI10" s="25">
        <v>426.5</v>
      </c>
      <c r="AJ10" s="25">
        <v>429.5</v>
      </c>
      <c r="AK10" s="25">
        <v>434</v>
      </c>
      <c r="AL10" s="25">
        <v>437.8</v>
      </c>
      <c r="AM10" s="25">
        <v>441.6</v>
      </c>
    </row>
    <row r="11" ht="20.1" customHeight="1" spans="1:39">
      <c r="A11" s="6"/>
      <c r="B11" s="7" t="s">
        <v>149</v>
      </c>
      <c r="C11" s="13">
        <v>11.9</v>
      </c>
      <c r="D11" s="9" t="s">
        <v>121</v>
      </c>
      <c r="E11" s="10">
        <v>0.028</v>
      </c>
      <c r="F11" s="11">
        <v>0.95</v>
      </c>
      <c r="T11" s="28">
        <v>0.009</v>
      </c>
      <c r="U11" s="25">
        <v>43.79</v>
      </c>
      <c r="V11" s="25">
        <v>2580.8</v>
      </c>
      <c r="W11" s="25">
        <v>1.5</v>
      </c>
      <c r="X11" s="25">
        <v>207.1</v>
      </c>
      <c r="Y11" s="25">
        <v>2795.1</v>
      </c>
      <c r="Z11" s="33"/>
      <c r="AA11" s="28" t="s">
        <v>150</v>
      </c>
      <c r="AB11" s="25">
        <v>2725.4</v>
      </c>
      <c r="AC11" s="25">
        <v>2716.8</v>
      </c>
      <c r="AD11" s="25">
        <v>503.9</v>
      </c>
      <c r="AE11" s="25">
        <v>504.3</v>
      </c>
      <c r="AF11" s="25">
        <v>505.7</v>
      </c>
      <c r="AG11" s="25">
        <v>507.1</v>
      </c>
      <c r="AH11" s="25">
        <v>508.5</v>
      </c>
      <c r="AI11" s="25">
        <v>510.6</v>
      </c>
      <c r="AJ11" s="25">
        <v>513.5</v>
      </c>
      <c r="AK11" s="25">
        <v>517.7</v>
      </c>
      <c r="AL11" s="25">
        <v>521.3</v>
      </c>
      <c r="AM11" s="25">
        <v>524.9</v>
      </c>
    </row>
    <row r="12" ht="20.1" customHeight="1" spans="1:39">
      <c r="A12" s="6"/>
      <c r="B12" s="12" t="s">
        <v>151</v>
      </c>
      <c r="C12" s="13">
        <v>11.9</v>
      </c>
      <c r="D12" s="9" t="s">
        <v>121</v>
      </c>
      <c r="E12" s="10">
        <v>0.028</v>
      </c>
      <c r="F12" s="11">
        <v>0.91</v>
      </c>
      <c r="T12" s="28">
        <v>0.01</v>
      </c>
      <c r="U12" s="25">
        <v>45.83</v>
      </c>
      <c r="V12" s="25">
        <v>2584.4</v>
      </c>
      <c r="W12" s="25">
        <v>1.9</v>
      </c>
      <c r="X12" s="25">
        <v>209.79</v>
      </c>
      <c r="Y12" s="25">
        <v>2796.4</v>
      </c>
      <c r="Z12" s="33"/>
      <c r="AA12" s="28" t="s">
        <v>152</v>
      </c>
      <c r="AB12" s="25">
        <v>2763.6</v>
      </c>
      <c r="AC12" s="25">
        <v>2756.6</v>
      </c>
      <c r="AD12" s="25">
        <v>589.2</v>
      </c>
      <c r="AE12" s="25">
        <v>589.5</v>
      </c>
      <c r="AF12" s="25">
        <v>590.8</v>
      </c>
      <c r="AG12" s="25">
        <v>592.1</v>
      </c>
      <c r="AH12" s="25">
        <v>593.4</v>
      </c>
      <c r="AI12" s="25">
        <v>595.4</v>
      </c>
      <c r="AJ12" s="25">
        <v>598</v>
      </c>
      <c r="AK12" s="25">
        <v>602</v>
      </c>
      <c r="AL12" s="25">
        <v>605.4</v>
      </c>
      <c r="AM12" s="25">
        <v>603.1</v>
      </c>
    </row>
    <row r="13" ht="20.1" customHeight="1" spans="1:39">
      <c r="A13" s="6"/>
      <c r="B13" s="7" t="s">
        <v>153</v>
      </c>
      <c r="C13" s="8">
        <v>26.334</v>
      </c>
      <c r="D13" s="9" t="s">
        <v>121</v>
      </c>
      <c r="E13" s="10">
        <v>0.0254</v>
      </c>
      <c r="F13" s="11">
        <v>0.98</v>
      </c>
      <c r="T13" s="28">
        <v>0.015</v>
      </c>
      <c r="U13" s="25">
        <v>54</v>
      </c>
      <c r="V13" s="25">
        <v>2598.9</v>
      </c>
      <c r="W13" s="25">
        <v>2</v>
      </c>
      <c r="X13" s="25">
        <v>212.37</v>
      </c>
      <c r="Y13" s="25">
        <v>2797.4</v>
      </c>
      <c r="Z13" s="33"/>
      <c r="AA13" s="28" t="s">
        <v>154</v>
      </c>
      <c r="AB13" s="25">
        <v>2802</v>
      </c>
      <c r="AC13" s="25">
        <v>2796.2</v>
      </c>
      <c r="AD13" s="25">
        <v>2767.3</v>
      </c>
      <c r="AE13" s="25">
        <v>675.7</v>
      </c>
      <c r="AF13" s="25">
        <v>676.9</v>
      </c>
      <c r="AG13" s="25">
        <v>678</v>
      </c>
      <c r="AH13" s="25">
        <v>679.2</v>
      </c>
      <c r="AI13" s="25">
        <v>681</v>
      </c>
      <c r="AJ13" s="25">
        <v>683.4</v>
      </c>
      <c r="AK13" s="25">
        <v>687.1</v>
      </c>
      <c r="AL13" s="25">
        <v>690.2</v>
      </c>
      <c r="AM13" s="25">
        <v>693.3</v>
      </c>
    </row>
    <row r="14" ht="20.1" customHeight="1" spans="1:39">
      <c r="A14" s="6"/>
      <c r="B14" s="7" t="s">
        <v>155</v>
      </c>
      <c r="C14" s="8">
        <v>26.334</v>
      </c>
      <c r="D14" s="9" t="s">
        <v>121</v>
      </c>
      <c r="E14" s="10">
        <v>0.0254</v>
      </c>
      <c r="F14" s="11">
        <v>0.95</v>
      </c>
      <c r="T14" s="28">
        <v>0.02</v>
      </c>
      <c r="U14" s="25">
        <v>60.09</v>
      </c>
      <c r="V14" s="25">
        <v>2609.6</v>
      </c>
      <c r="W14" s="25">
        <v>2.2</v>
      </c>
      <c r="X14" s="25">
        <v>217.24</v>
      </c>
      <c r="Y14" s="25">
        <v>2799.1</v>
      </c>
      <c r="Z14" s="33"/>
      <c r="AA14" s="28" t="s">
        <v>156</v>
      </c>
      <c r="AB14" s="25">
        <v>2840.6</v>
      </c>
      <c r="AC14" s="25">
        <v>2835.7</v>
      </c>
      <c r="AD14" s="25">
        <v>2812.1</v>
      </c>
      <c r="AE14" s="25">
        <v>2777.3</v>
      </c>
      <c r="AF14" s="25">
        <v>764.1</v>
      </c>
      <c r="AG14" s="25">
        <v>765.2</v>
      </c>
      <c r="AH14" s="25">
        <v>766.2</v>
      </c>
      <c r="AI14" s="25">
        <v>767.8</v>
      </c>
      <c r="AJ14" s="25">
        <v>769.9</v>
      </c>
      <c r="AK14" s="25">
        <v>773.1</v>
      </c>
      <c r="AL14" s="25">
        <v>775.9</v>
      </c>
      <c r="AM14" s="25">
        <v>778.7</v>
      </c>
    </row>
    <row r="15" ht="20.1" customHeight="1" spans="1:39">
      <c r="A15" s="6"/>
      <c r="B15" s="12" t="s">
        <v>157</v>
      </c>
      <c r="C15" s="8">
        <v>26.334</v>
      </c>
      <c r="D15" s="9" t="s">
        <v>121</v>
      </c>
      <c r="E15" s="10">
        <v>0.0254</v>
      </c>
      <c r="F15" s="11">
        <v>0.91</v>
      </c>
      <c r="T15" s="28">
        <v>0.025</v>
      </c>
      <c r="U15" s="25">
        <v>64.99</v>
      </c>
      <c r="V15" s="25">
        <v>2618.1</v>
      </c>
      <c r="W15" s="25">
        <v>2.4</v>
      </c>
      <c r="X15" s="25">
        <v>221.78</v>
      </c>
      <c r="Y15" s="25">
        <v>2800.4</v>
      </c>
      <c r="Z15" s="33"/>
      <c r="AA15" s="28" t="s">
        <v>158</v>
      </c>
      <c r="AB15" s="25">
        <v>2879.3</v>
      </c>
      <c r="AC15" s="25">
        <v>2875.2</v>
      </c>
      <c r="AD15" s="25">
        <v>2855.5</v>
      </c>
      <c r="AE15" s="25">
        <v>2827.5</v>
      </c>
      <c r="AF15" s="25">
        <v>853</v>
      </c>
      <c r="AG15" s="25">
        <v>853.8</v>
      </c>
      <c r="AH15" s="25">
        <v>854.6</v>
      </c>
      <c r="AI15" s="25">
        <v>855.9</v>
      </c>
      <c r="AJ15" s="25">
        <v>857.7</v>
      </c>
      <c r="AK15" s="25">
        <v>860.4</v>
      </c>
      <c r="AL15" s="25">
        <v>862.8</v>
      </c>
      <c r="AM15" s="25">
        <v>856.2</v>
      </c>
    </row>
    <row r="16" ht="20.1" customHeight="1" spans="1:39">
      <c r="A16" s="6"/>
      <c r="B16" s="7" t="s">
        <v>159</v>
      </c>
      <c r="C16" s="8">
        <v>17.46</v>
      </c>
      <c r="D16" s="9" t="s">
        <v>121</v>
      </c>
      <c r="E16" s="10">
        <v>0.0336</v>
      </c>
      <c r="F16" s="11">
        <v>0.98</v>
      </c>
      <c r="T16" s="28">
        <v>0.03</v>
      </c>
      <c r="U16" s="25">
        <v>69.12</v>
      </c>
      <c r="V16" s="25">
        <v>2625.3</v>
      </c>
      <c r="W16" s="25">
        <v>2.6</v>
      </c>
      <c r="X16" s="25">
        <v>226.03</v>
      </c>
      <c r="Y16" s="25">
        <v>2801.2</v>
      </c>
      <c r="Z16" s="33"/>
      <c r="AA16" s="28" t="s">
        <v>160</v>
      </c>
      <c r="AB16" s="25">
        <v>2918.3</v>
      </c>
      <c r="AC16" s="25">
        <v>2914.7</v>
      </c>
      <c r="AD16" s="25">
        <v>2898</v>
      </c>
      <c r="AE16" s="25">
        <v>2874.9</v>
      </c>
      <c r="AF16" s="25">
        <v>943.9</v>
      </c>
      <c r="AG16" s="25">
        <v>944.4</v>
      </c>
      <c r="AH16" s="25">
        <v>945</v>
      </c>
      <c r="AI16" s="25">
        <v>946</v>
      </c>
      <c r="AJ16" s="25">
        <v>947.2</v>
      </c>
      <c r="AK16" s="25">
        <v>949.3</v>
      </c>
      <c r="AL16" s="25">
        <v>951.2</v>
      </c>
      <c r="AM16" s="25">
        <v>953.1</v>
      </c>
    </row>
    <row r="17" ht="20.1" customHeight="1" spans="1:39">
      <c r="A17" s="6"/>
      <c r="B17" s="7" t="s">
        <v>161</v>
      </c>
      <c r="C17" s="8">
        <v>17.46</v>
      </c>
      <c r="D17" s="9" t="s">
        <v>121</v>
      </c>
      <c r="E17" s="10">
        <v>0.0336</v>
      </c>
      <c r="F17" s="11">
        <v>0.95</v>
      </c>
      <c r="T17" s="28">
        <v>0.04</v>
      </c>
      <c r="U17" s="25">
        <v>75.89</v>
      </c>
      <c r="V17" s="25">
        <v>2636.8</v>
      </c>
      <c r="W17" s="25">
        <v>2.8</v>
      </c>
      <c r="X17" s="25">
        <v>230.04</v>
      </c>
      <c r="Y17" s="25">
        <v>2801.7</v>
      </c>
      <c r="Z17" s="33"/>
      <c r="AA17" s="28" t="s">
        <v>162</v>
      </c>
      <c r="AB17" s="25">
        <v>2957.4</v>
      </c>
      <c r="AC17" s="25">
        <v>2954.3</v>
      </c>
      <c r="AD17" s="25">
        <v>2939.9</v>
      </c>
      <c r="AE17" s="25">
        <v>2920.5</v>
      </c>
      <c r="AF17" s="25">
        <v>2823</v>
      </c>
      <c r="AG17" s="25">
        <v>1037.8</v>
      </c>
      <c r="AH17" s="25">
        <v>1038</v>
      </c>
      <c r="AI17" s="25">
        <v>1038.4</v>
      </c>
      <c r="AJ17" s="25">
        <v>1039.1</v>
      </c>
      <c r="AK17" s="25">
        <v>1040.3</v>
      </c>
      <c r="AL17" s="25">
        <v>1041.5</v>
      </c>
      <c r="AM17" s="25">
        <v>1024.8</v>
      </c>
    </row>
    <row r="18" ht="20.1" customHeight="1" spans="1:39">
      <c r="A18" s="6"/>
      <c r="B18" s="12" t="s">
        <v>163</v>
      </c>
      <c r="C18" s="8">
        <v>17.46</v>
      </c>
      <c r="D18" s="9" t="s">
        <v>121</v>
      </c>
      <c r="E18" s="10">
        <v>0.0336</v>
      </c>
      <c r="F18" s="11">
        <v>0.91</v>
      </c>
      <c r="T18" s="28">
        <v>0.05</v>
      </c>
      <c r="U18" s="25">
        <v>81.35</v>
      </c>
      <c r="V18" s="25">
        <v>2645</v>
      </c>
      <c r="W18" s="25">
        <v>3</v>
      </c>
      <c r="X18" s="25">
        <v>233.84</v>
      </c>
      <c r="Y18" s="25">
        <v>2801.9</v>
      </c>
      <c r="Z18" s="33"/>
      <c r="AA18" s="28" t="s">
        <v>164</v>
      </c>
      <c r="AB18" s="25">
        <v>2996.8</v>
      </c>
      <c r="AC18" s="25">
        <v>2994.1</v>
      </c>
      <c r="AD18" s="25">
        <v>2981.5</v>
      </c>
      <c r="AE18" s="25">
        <v>2964.8</v>
      </c>
      <c r="AF18" s="25">
        <v>2885.5</v>
      </c>
      <c r="AG18" s="25">
        <v>1135</v>
      </c>
      <c r="AH18" s="25">
        <v>1134.7</v>
      </c>
      <c r="AI18" s="25">
        <v>1134.3</v>
      </c>
      <c r="AJ18" s="25">
        <v>1134.1</v>
      </c>
      <c r="AK18" s="25">
        <v>1134</v>
      </c>
      <c r="AL18" s="25">
        <v>1134.3</v>
      </c>
      <c r="AM18" s="25">
        <v>1134.8</v>
      </c>
    </row>
    <row r="19" ht="20.1" customHeight="1" spans="1:39">
      <c r="A19" s="6"/>
      <c r="B19" s="7" t="s">
        <v>165</v>
      </c>
      <c r="C19" s="8">
        <v>32.5</v>
      </c>
      <c r="D19" s="9" t="s">
        <v>121</v>
      </c>
      <c r="E19" s="10">
        <v>0.0275</v>
      </c>
      <c r="F19" s="11">
        <v>1</v>
      </c>
      <c r="T19" s="28">
        <v>0.06</v>
      </c>
      <c r="U19" s="25">
        <v>85.95</v>
      </c>
      <c r="V19" s="25">
        <v>2653.6</v>
      </c>
      <c r="W19" s="25">
        <v>3.5</v>
      </c>
      <c r="X19" s="25">
        <v>242.54</v>
      </c>
      <c r="Y19" s="25">
        <v>2801.3</v>
      </c>
      <c r="Z19" s="33"/>
      <c r="AA19" s="28" t="s">
        <v>166</v>
      </c>
      <c r="AB19" s="25">
        <v>3036.5</v>
      </c>
      <c r="AC19" s="25">
        <v>3034</v>
      </c>
      <c r="AD19" s="25">
        <v>3022.9</v>
      </c>
      <c r="AE19" s="25">
        <v>3008.3</v>
      </c>
      <c r="AF19" s="25">
        <v>2941.8</v>
      </c>
      <c r="AG19" s="25">
        <v>2857</v>
      </c>
      <c r="AH19" s="25">
        <v>1236.7</v>
      </c>
      <c r="AI19" s="25">
        <v>1235.2</v>
      </c>
      <c r="AJ19" s="25">
        <v>1233.5</v>
      </c>
      <c r="AK19" s="25">
        <v>1231.6</v>
      </c>
      <c r="AL19" s="25">
        <v>1230.5</v>
      </c>
      <c r="AM19" s="25">
        <v>1229.9</v>
      </c>
    </row>
    <row r="20" ht="20.1" customHeight="1" spans="1:39">
      <c r="A20" s="6"/>
      <c r="B20" s="7" t="s">
        <v>167</v>
      </c>
      <c r="C20" s="8">
        <v>28.435</v>
      </c>
      <c r="D20" s="9" t="s">
        <v>121</v>
      </c>
      <c r="E20" s="10">
        <v>0.0295</v>
      </c>
      <c r="F20" s="11">
        <v>0.98</v>
      </c>
      <c r="T20" s="28">
        <v>0.07</v>
      </c>
      <c r="U20" s="25">
        <v>89.96</v>
      </c>
      <c r="V20" s="25">
        <v>2660.2</v>
      </c>
      <c r="W20" s="25">
        <v>4</v>
      </c>
      <c r="X20" s="25">
        <v>250.33</v>
      </c>
      <c r="Y20" s="25">
        <v>2799.4</v>
      </c>
      <c r="Z20" s="33"/>
      <c r="AA20" s="28" t="s">
        <v>168</v>
      </c>
      <c r="AB20" s="25">
        <v>3076.3</v>
      </c>
      <c r="AC20" s="25">
        <v>3074.1</v>
      </c>
      <c r="AD20" s="25">
        <v>3064.2</v>
      </c>
      <c r="AE20" s="25">
        <v>3051.3</v>
      </c>
      <c r="AF20" s="25">
        <v>2994.2</v>
      </c>
      <c r="AG20" s="25">
        <v>2925.4</v>
      </c>
      <c r="AH20" s="25">
        <v>2839.2</v>
      </c>
      <c r="AI20" s="25">
        <v>1343.7</v>
      </c>
      <c r="AJ20" s="25">
        <v>1339.5</v>
      </c>
      <c r="AK20" s="25">
        <v>1334.6</v>
      </c>
      <c r="AL20" s="25">
        <v>1331.5</v>
      </c>
      <c r="AM20" s="25">
        <v>1329</v>
      </c>
    </row>
    <row r="21" ht="20.1" customHeight="1" spans="1:39">
      <c r="A21" s="6" t="s">
        <v>169</v>
      </c>
      <c r="B21" s="14" t="s">
        <v>170</v>
      </c>
      <c r="C21" s="8">
        <v>41.816</v>
      </c>
      <c r="D21" s="9" t="s">
        <v>121</v>
      </c>
      <c r="E21" s="10">
        <v>0.0201</v>
      </c>
      <c r="F21" s="11">
        <v>0.99</v>
      </c>
      <c r="T21" s="28">
        <v>0.08</v>
      </c>
      <c r="U21" s="25">
        <v>93.51</v>
      </c>
      <c r="V21" s="25">
        <v>2666</v>
      </c>
      <c r="W21" s="25">
        <v>5</v>
      </c>
      <c r="X21" s="25">
        <v>263.92</v>
      </c>
      <c r="Y21" s="25">
        <v>2792.8</v>
      </c>
      <c r="Z21" s="33"/>
      <c r="AA21" s="28" t="s">
        <v>171</v>
      </c>
      <c r="AB21" s="25">
        <v>3177</v>
      </c>
      <c r="AC21" s="25">
        <v>3175.3</v>
      </c>
      <c r="AD21" s="25">
        <v>3167.6</v>
      </c>
      <c r="AE21" s="25">
        <v>3157.7</v>
      </c>
      <c r="AF21" s="25">
        <v>3115.7</v>
      </c>
      <c r="AG21" s="25">
        <v>3069.2</v>
      </c>
      <c r="AH21" s="25">
        <v>3017</v>
      </c>
      <c r="AI21" s="25">
        <v>2924.2</v>
      </c>
      <c r="AJ21" s="25">
        <v>2753.5</v>
      </c>
      <c r="AK21" s="25">
        <v>1648.4</v>
      </c>
      <c r="AL21" s="25">
        <v>1626.4</v>
      </c>
      <c r="AM21" s="25">
        <v>1611.3</v>
      </c>
    </row>
    <row r="22" ht="20.1" customHeight="1" spans="1:39">
      <c r="A22" s="6"/>
      <c r="B22" s="10" t="s">
        <v>172</v>
      </c>
      <c r="C22" s="8">
        <v>41.816</v>
      </c>
      <c r="D22" s="9" t="s">
        <v>121</v>
      </c>
      <c r="E22" s="10">
        <v>0.0211</v>
      </c>
      <c r="F22" s="11">
        <v>0.99</v>
      </c>
      <c r="T22" s="28">
        <v>0.09</v>
      </c>
      <c r="U22" s="25">
        <v>96.71</v>
      </c>
      <c r="V22" s="25">
        <v>2671.1</v>
      </c>
      <c r="W22" s="25">
        <v>6</v>
      </c>
      <c r="X22" s="25">
        <v>275.56</v>
      </c>
      <c r="Y22" s="25">
        <v>2783.3</v>
      </c>
      <c r="Z22" s="33"/>
      <c r="AA22" s="28" t="s">
        <v>173</v>
      </c>
      <c r="AB22" s="25">
        <v>3279.4</v>
      </c>
      <c r="AC22" s="25">
        <v>3278</v>
      </c>
      <c r="AD22" s="25">
        <v>3217.8</v>
      </c>
      <c r="AE22" s="25">
        <v>3264</v>
      </c>
      <c r="AF22" s="25">
        <v>3231.6</v>
      </c>
      <c r="AG22" s="25">
        <v>3196.9</v>
      </c>
      <c r="AH22" s="25">
        <v>3159.7</v>
      </c>
      <c r="AI22" s="25">
        <v>3098.5</v>
      </c>
      <c r="AJ22" s="25">
        <v>3004</v>
      </c>
      <c r="AK22" s="25">
        <v>2820.1</v>
      </c>
      <c r="AL22" s="25">
        <v>2583.2</v>
      </c>
      <c r="AM22" s="25">
        <v>2159.1</v>
      </c>
    </row>
    <row r="23" ht="20.1" customHeight="1" spans="1:39">
      <c r="A23" s="6"/>
      <c r="B23" s="10" t="s">
        <v>174</v>
      </c>
      <c r="C23" s="8">
        <v>43.07</v>
      </c>
      <c r="D23" s="9" t="s">
        <v>121</v>
      </c>
      <c r="E23" s="10">
        <v>0.0189</v>
      </c>
      <c r="F23" s="11">
        <v>0.99</v>
      </c>
      <c r="T23" s="28">
        <v>0.1</v>
      </c>
      <c r="U23" s="25">
        <v>99.63</v>
      </c>
      <c r="V23" s="25">
        <v>2675.7</v>
      </c>
      <c r="W23" s="25">
        <v>7</v>
      </c>
      <c r="X23" s="25">
        <v>285.8</v>
      </c>
      <c r="Y23" s="25">
        <v>2771.4</v>
      </c>
      <c r="Z23" s="33"/>
      <c r="AA23" s="28" t="s">
        <v>175</v>
      </c>
      <c r="AB23" s="25">
        <v>3320.96</v>
      </c>
      <c r="AC23" s="25">
        <v>3319.68</v>
      </c>
      <c r="AD23" s="25">
        <v>3313.8</v>
      </c>
      <c r="AE23" s="25">
        <v>3306.6</v>
      </c>
      <c r="AF23" s="25">
        <v>3276.9</v>
      </c>
      <c r="AG23" s="25">
        <v>3245.4</v>
      </c>
      <c r="AH23" s="25">
        <v>3211</v>
      </c>
      <c r="AI23" s="25">
        <v>3155.98</v>
      </c>
      <c r="AJ23" s="25">
        <v>3072.72</v>
      </c>
      <c r="AK23" s="25">
        <v>2917.02</v>
      </c>
      <c r="AL23" s="25">
        <v>2730.76</v>
      </c>
      <c r="AM23" s="25">
        <v>2424.7</v>
      </c>
    </row>
    <row r="24" ht="20.1" customHeight="1" spans="1:39">
      <c r="A24" s="6"/>
      <c r="B24" s="10" t="s">
        <v>176</v>
      </c>
      <c r="C24" s="8">
        <v>42.652</v>
      </c>
      <c r="D24" s="9" t="s">
        <v>121</v>
      </c>
      <c r="E24" s="10">
        <v>0.0202</v>
      </c>
      <c r="F24" s="11">
        <v>0.99</v>
      </c>
      <c r="T24" s="28">
        <v>0.12</v>
      </c>
      <c r="U24" s="25">
        <v>104.81</v>
      </c>
      <c r="V24" s="25">
        <v>2683.8</v>
      </c>
      <c r="W24" s="25">
        <v>8</v>
      </c>
      <c r="X24" s="25">
        <v>294.98</v>
      </c>
      <c r="Y24" s="25">
        <v>2757.5</v>
      </c>
      <c r="Z24" s="33"/>
      <c r="AA24" s="28" t="s">
        <v>177</v>
      </c>
      <c r="AB24" s="25">
        <v>3362.52</v>
      </c>
      <c r="AC24" s="25">
        <v>3361.36</v>
      </c>
      <c r="AD24" s="25">
        <v>3355.9</v>
      </c>
      <c r="AE24" s="25">
        <v>3349.3</v>
      </c>
      <c r="AF24" s="25">
        <v>3321.9</v>
      </c>
      <c r="AG24" s="25">
        <v>3293.2</v>
      </c>
      <c r="AH24" s="25">
        <v>3262.3</v>
      </c>
      <c r="AI24" s="25">
        <v>3213.46</v>
      </c>
      <c r="AJ24" s="25">
        <v>3141.44</v>
      </c>
      <c r="AK24" s="25">
        <v>3013.94</v>
      </c>
      <c r="AL24" s="25">
        <v>2878.32</v>
      </c>
      <c r="AM24" s="25">
        <v>2690.3</v>
      </c>
    </row>
    <row r="25" s="1" customFormat="1" ht="20.1" customHeight="1" spans="1:39">
      <c r="A25" s="6"/>
      <c r="B25" s="15" t="s">
        <v>178</v>
      </c>
      <c r="C25" s="8">
        <v>43.07</v>
      </c>
      <c r="D25" s="9" t="s">
        <v>121</v>
      </c>
      <c r="E25" s="10">
        <v>0.0196</v>
      </c>
      <c r="F25" s="11">
        <v>0.99</v>
      </c>
      <c r="T25" s="28">
        <v>0.14</v>
      </c>
      <c r="U25" s="25">
        <v>109.32</v>
      </c>
      <c r="V25" s="25">
        <v>2690.8</v>
      </c>
      <c r="W25" s="25">
        <v>9</v>
      </c>
      <c r="X25" s="25">
        <v>303.31</v>
      </c>
      <c r="Y25" s="25">
        <v>2741.8</v>
      </c>
      <c r="Z25" s="33"/>
      <c r="AA25" s="28" t="s">
        <v>179</v>
      </c>
      <c r="AB25" s="26">
        <v>3383.3</v>
      </c>
      <c r="AC25" s="26">
        <v>3382.2</v>
      </c>
      <c r="AD25" s="26">
        <v>3377.1</v>
      </c>
      <c r="AE25" s="26">
        <v>3370.7</v>
      </c>
      <c r="AF25" s="26">
        <v>3344.4</v>
      </c>
      <c r="AG25" s="26">
        <v>3316.8</v>
      </c>
      <c r="AH25" s="26">
        <v>3288</v>
      </c>
      <c r="AI25" s="26">
        <v>3242.2</v>
      </c>
      <c r="AJ25" s="26">
        <v>3175.8</v>
      </c>
      <c r="AK25" s="26">
        <v>3062.4</v>
      </c>
      <c r="AL25" s="26">
        <v>2952.1</v>
      </c>
      <c r="AM25" s="26">
        <v>2823.1</v>
      </c>
    </row>
    <row r="26" s="1" customFormat="1" ht="20.1" customHeight="1" spans="1:39">
      <c r="A26" s="6"/>
      <c r="B26" s="14" t="s">
        <v>180</v>
      </c>
      <c r="C26" s="8">
        <v>44.2</v>
      </c>
      <c r="D26" s="9" t="s">
        <v>121</v>
      </c>
      <c r="E26" s="10">
        <v>0.0172</v>
      </c>
      <c r="F26" s="11">
        <v>0.98</v>
      </c>
      <c r="T26" s="28">
        <v>0.16</v>
      </c>
      <c r="U26" s="25">
        <v>113.32</v>
      </c>
      <c r="V26" s="25">
        <v>2696.8</v>
      </c>
      <c r="W26" s="25">
        <v>10</v>
      </c>
      <c r="X26" s="25">
        <v>310.96</v>
      </c>
      <c r="Y26" s="25">
        <v>2724.4</v>
      </c>
      <c r="Z26" s="33"/>
      <c r="AA26" s="28" t="s">
        <v>181</v>
      </c>
      <c r="AB26" s="25">
        <v>3404.42</v>
      </c>
      <c r="AC26" s="25">
        <v>3403.34</v>
      </c>
      <c r="AD26" s="25">
        <v>3398.3</v>
      </c>
      <c r="AE26" s="25">
        <v>3392.1</v>
      </c>
      <c r="AF26" s="25">
        <v>3366.8</v>
      </c>
      <c r="AG26" s="25">
        <v>3340.4</v>
      </c>
      <c r="AH26" s="25">
        <v>3312.4</v>
      </c>
      <c r="AI26" s="25">
        <v>3268.58</v>
      </c>
      <c r="AJ26" s="25">
        <v>3205.24</v>
      </c>
      <c r="AK26" s="25">
        <v>3097.96</v>
      </c>
      <c r="AL26" s="25">
        <v>2994.68</v>
      </c>
      <c r="AM26" s="25">
        <v>2875.26</v>
      </c>
    </row>
    <row r="27" s="1" customFormat="1" ht="20.1" customHeight="1" spans="1:39">
      <c r="A27" s="6"/>
      <c r="B27" s="14" t="s">
        <v>182</v>
      </c>
      <c r="C27" s="8">
        <v>50.179</v>
      </c>
      <c r="D27" s="9" t="s">
        <v>121</v>
      </c>
      <c r="E27" s="10">
        <v>0.0172</v>
      </c>
      <c r="F27" s="11">
        <v>0.995</v>
      </c>
      <c r="T27" s="28">
        <v>0.18</v>
      </c>
      <c r="U27" s="25">
        <v>116.93</v>
      </c>
      <c r="V27" s="25">
        <v>2702.1</v>
      </c>
      <c r="W27" s="25">
        <v>11</v>
      </c>
      <c r="X27" s="25">
        <v>318.04</v>
      </c>
      <c r="Y27" s="25">
        <v>2705.4</v>
      </c>
      <c r="Z27" s="33"/>
      <c r="AA27" s="28" t="s">
        <v>183</v>
      </c>
      <c r="AB27" s="25">
        <v>3446.66</v>
      </c>
      <c r="AC27" s="25">
        <v>3445.62</v>
      </c>
      <c r="AD27" s="25">
        <v>3440.9</v>
      </c>
      <c r="AE27" s="25">
        <v>3435.1</v>
      </c>
      <c r="AF27" s="25">
        <v>3411.6</v>
      </c>
      <c r="AG27" s="25">
        <v>3387.2</v>
      </c>
      <c r="AH27" s="25">
        <v>3361.3</v>
      </c>
      <c r="AI27" s="25">
        <v>3321.34</v>
      </c>
      <c r="AJ27" s="25">
        <v>3264.12</v>
      </c>
      <c r="AK27" s="25">
        <v>3169.08</v>
      </c>
      <c r="AL27" s="25">
        <v>3079.84</v>
      </c>
      <c r="AM27" s="25">
        <v>2979.58</v>
      </c>
    </row>
    <row r="28" s="1" customFormat="1" ht="20.1" customHeight="1" spans="1:39">
      <c r="A28" s="6"/>
      <c r="B28" s="14" t="s">
        <v>184</v>
      </c>
      <c r="C28" s="8">
        <v>33.453</v>
      </c>
      <c r="D28" s="9" t="s">
        <v>121</v>
      </c>
      <c r="E28" s="10">
        <v>0.022</v>
      </c>
      <c r="F28" s="11">
        <v>0.995</v>
      </c>
      <c r="T28" s="28">
        <v>0.2</v>
      </c>
      <c r="U28" s="25">
        <v>120.23</v>
      </c>
      <c r="V28" s="25">
        <v>2706.9</v>
      </c>
      <c r="W28" s="25">
        <v>12</v>
      </c>
      <c r="X28" s="25">
        <v>324.64</v>
      </c>
      <c r="Y28" s="25">
        <v>2684.8</v>
      </c>
      <c r="Z28" s="33"/>
      <c r="AA28" s="28" t="s">
        <v>185</v>
      </c>
      <c r="AB28" s="25">
        <v>3488.9</v>
      </c>
      <c r="AC28" s="25">
        <v>3487.9</v>
      </c>
      <c r="AD28" s="25">
        <v>3483.7</v>
      </c>
      <c r="AE28" s="25">
        <v>3478.3</v>
      </c>
      <c r="AF28" s="25">
        <v>3456.4</v>
      </c>
      <c r="AG28" s="25">
        <v>3433.8</v>
      </c>
      <c r="AH28" s="25">
        <v>3410.2</v>
      </c>
      <c r="AI28" s="25">
        <v>3374.1</v>
      </c>
      <c r="AJ28" s="25">
        <v>3323</v>
      </c>
      <c r="AK28" s="25">
        <v>3240.2</v>
      </c>
      <c r="AL28" s="25">
        <v>3165</v>
      </c>
      <c r="AM28" s="25">
        <v>3083.9</v>
      </c>
    </row>
    <row r="29" s="1" customFormat="1" ht="20.1" customHeight="1" spans="1:39">
      <c r="A29" s="6" t="s">
        <v>186</v>
      </c>
      <c r="B29" s="14" t="s">
        <v>187</v>
      </c>
      <c r="C29" s="8">
        <v>179.81</v>
      </c>
      <c r="D29" s="9" t="s">
        <v>188</v>
      </c>
      <c r="E29" s="10">
        <v>0.0121</v>
      </c>
      <c r="F29" s="11">
        <v>0.995</v>
      </c>
      <c r="T29" s="28">
        <v>0.25</v>
      </c>
      <c r="U29" s="25">
        <v>127.43</v>
      </c>
      <c r="V29" s="25">
        <v>2717.2</v>
      </c>
      <c r="W29" s="25">
        <v>13</v>
      </c>
      <c r="X29" s="25">
        <v>330.81</v>
      </c>
      <c r="Y29" s="25">
        <v>2662.4</v>
      </c>
      <c r="Z29" s="35"/>
      <c r="AA29" s="28" t="s">
        <v>189</v>
      </c>
      <c r="AB29" s="25">
        <v>3531.82</v>
      </c>
      <c r="AC29" s="25">
        <v>3530.9</v>
      </c>
      <c r="AD29" s="25">
        <v>3526.9</v>
      </c>
      <c r="AE29" s="25">
        <v>3521.86</v>
      </c>
      <c r="AF29" s="25">
        <v>3501.28</v>
      </c>
      <c r="AG29" s="25">
        <v>3480.12</v>
      </c>
      <c r="AH29" s="25">
        <v>3458.6</v>
      </c>
      <c r="AI29" s="25">
        <v>3425.1</v>
      </c>
      <c r="AJ29" s="25">
        <v>3378.4</v>
      </c>
      <c r="AK29" s="25">
        <v>3303.7</v>
      </c>
      <c r="AL29" s="25">
        <v>3237</v>
      </c>
      <c r="AM29" s="25">
        <v>3166.1</v>
      </c>
    </row>
    <row r="30" ht="20.1" customHeight="1" spans="1:39">
      <c r="A30" s="6"/>
      <c r="B30" s="14" t="s">
        <v>190</v>
      </c>
      <c r="C30" s="8">
        <v>33</v>
      </c>
      <c r="D30" s="9" t="s">
        <v>188</v>
      </c>
      <c r="E30" s="10">
        <v>0.0708</v>
      </c>
      <c r="F30" s="11">
        <v>0.995</v>
      </c>
      <c r="T30" s="28">
        <v>0.3</v>
      </c>
      <c r="U30" s="25">
        <v>133.54</v>
      </c>
      <c r="V30" s="25">
        <v>2725.5</v>
      </c>
      <c r="W30" s="25">
        <v>14</v>
      </c>
      <c r="X30" s="25">
        <v>336.63</v>
      </c>
      <c r="Y30" s="25">
        <v>2638.3</v>
      </c>
      <c r="Z30" s="35"/>
      <c r="AA30" s="28" t="s">
        <v>191</v>
      </c>
      <c r="AB30" s="25">
        <v>3574.74</v>
      </c>
      <c r="AC30" s="25">
        <v>3573.9</v>
      </c>
      <c r="AD30" s="25">
        <v>3570.1</v>
      </c>
      <c r="AE30" s="25">
        <v>3565.42</v>
      </c>
      <c r="AF30" s="25">
        <v>3546.16</v>
      </c>
      <c r="AG30" s="25">
        <v>3526.44</v>
      </c>
      <c r="AH30" s="25">
        <v>3506.4</v>
      </c>
      <c r="AI30" s="25">
        <v>3475.4</v>
      </c>
      <c r="AJ30" s="25">
        <v>3432.5</v>
      </c>
      <c r="AK30" s="25">
        <v>3364.6</v>
      </c>
      <c r="AL30" s="25">
        <v>3304.7</v>
      </c>
      <c r="AM30" s="25">
        <v>3241.7</v>
      </c>
    </row>
    <row r="31" ht="20.1" customHeight="1" spans="1:39">
      <c r="A31" s="6"/>
      <c r="B31" s="14" t="s">
        <v>192</v>
      </c>
      <c r="C31" s="8">
        <v>84</v>
      </c>
      <c r="D31" s="9" t="s">
        <v>188</v>
      </c>
      <c r="E31" s="10">
        <v>0.0496</v>
      </c>
      <c r="F31" s="11">
        <v>0.995</v>
      </c>
      <c r="T31" s="28">
        <v>0.35</v>
      </c>
      <c r="U31" s="25">
        <v>138.88</v>
      </c>
      <c r="V31" s="25">
        <v>2732.5</v>
      </c>
      <c r="W31" s="25">
        <v>15</v>
      </c>
      <c r="X31" s="25">
        <v>342.12</v>
      </c>
      <c r="Y31" s="25">
        <v>2611.6</v>
      </c>
      <c r="Z31" s="35"/>
      <c r="AA31" s="28" t="s">
        <v>193</v>
      </c>
      <c r="AB31" s="25">
        <v>3593.2</v>
      </c>
      <c r="AC31" s="25">
        <v>3595.4</v>
      </c>
      <c r="AD31" s="25">
        <v>3591.7</v>
      </c>
      <c r="AE31" s="25">
        <v>3587.2</v>
      </c>
      <c r="AF31" s="25">
        <v>3568.6</v>
      </c>
      <c r="AG31" s="25">
        <v>3549.6</v>
      </c>
      <c r="AH31" s="25">
        <v>3530.2</v>
      </c>
      <c r="AI31" s="25">
        <v>3500.4</v>
      </c>
      <c r="AJ31" s="25">
        <v>3459.2</v>
      </c>
      <c r="AK31" s="25">
        <v>3394.3</v>
      </c>
      <c r="AL31" s="25">
        <v>3337.3</v>
      </c>
      <c r="AM31" s="25">
        <v>3277.7</v>
      </c>
    </row>
    <row r="32" ht="20.1" customHeight="1" spans="1:39">
      <c r="A32" s="6"/>
      <c r="B32" s="14" t="s">
        <v>194</v>
      </c>
      <c r="C32" s="8">
        <v>52.27</v>
      </c>
      <c r="D32" s="9" t="s">
        <v>188</v>
      </c>
      <c r="E32" s="10">
        <v>0.0122</v>
      </c>
      <c r="F32" s="11">
        <v>0.995</v>
      </c>
      <c r="T32" s="28">
        <v>0.4</v>
      </c>
      <c r="U32" s="25">
        <v>143.62</v>
      </c>
      <c r="V32" s="25">
        <v>2738.5</v>
      </c>
      <c r="W32" s="25">
        <v>16</v>
      </c>
      <c r="X32" s="25">
        <v>347.32</v>
      </c>
      <c r="Y32" s="25">
        <v>2582.7</v>
      </c>
      <c r="Z32" s="35"/>
      <c r="AA32" s="28" t="s">
        <v>195</v>
      </c>
      <c r="AB32" s="25">
        <v>3618</v>
      </c>
      <c r="AC32" s="25">
        <v>3617.22</v>
      </c>
      <c r="AD32" s="25">
        <v>3613.64</v>
      </c>
      <c r="AE32" s="25">
        <v>3609.24</v>
      </c>
      <c r="AF32" s="25">
        <v>3591.18</v>
      </c>
      <c r="AG32" s="25">
        <v>3572.76</v>
      </c>
      <c r="AH32" s="25">
        <v>3554.1</v>
      </c>
      <c r="AI32" s="25">
        <v>3525.4</v>
      </c>
      <c r="AJ32" s="25">
        <v>3485.8</v>
      </c>
      <c r="AK32" s="25">
        <v>3423.6</v>
      </c>
      <c r="AL32" s="25">
        <v>3369.2</v>
      </c>
      <c r="AM32" s="25">
        <v>3312.6</v>
      </c>
    </row>
    <row r="33" ht="20.1" customHeight="1" spans="1:39">
      <c r="A33" s="6"/>
      <c r="B33" s="14" t="s">
        <v>196</v>
      </c>
      <c r="C33" s="8">
        <v>389.31</v>
      </c>
      <c r="D33" s="9" t="s">
        <v>188</v>
      </c>
      <c r="E33" s="10">
        <v>0.0153</v>
      </c>
      <c r="F33" s="11">
        <v>0.995</v>
      </c>
      <c r="T33" s="28">
        <v>0.45</v>
      </c>
      <c r="U33" s="25">
        <v>147.92</v>
      </c>
      <c r="V33" s="25">
        <v>2743.8</v>
      </c>
      <c r="W33" s="25">
        <v>17</v>
      </c>
      <c r="X33" s="25">
        <v>352.26</v>
      </c>
      <c r="Y33" s="25">
        <v>2550.8</v>
      </c>
      <c r="Z33" s="35"/>
      <c r="AA33" s="28" t="s">
        <v>197</v>
      </c>
      <c r="AB33" s="25">
        <v>3661.6</v>
      </c>
      <c r="AC33" s="25">
        <v>3660.86</v>
      </c>
      <c r="AD33" s="25">
        <v>3657.52</v>
      </c>
      <c r="AE33" s="25">
        <v>3653.32</v>
      </c>
      <c r="AF33" s="25">
        <v>3636.34</v>
      </c>
      <c r="AG33" s="25">
        <v>3619.08</v>
      </c>
      <c r="AH33" s="25">
        <v>3601.6</v>
      </c>
      <c r="AI33" s="25">
        <v>3574.9</v>
      </c>
      <c r="AJ33" s="25">
        <v>3538.2</v>
      </c>
      <c r="AK33" s="25">
        <v>3480.9</v>
      </c>
      <c r="AL33" s="25">
        <v>3431.2</v>
      </c>
      <c r="AM33" s="25">
        <v>3379.8</v>
      </c>
    </row>
    <row r="34" ht="20.1" customHeight="1" spans="20:39">
      <c r="T34" s="28">
        <v>0.5</v>
      </c>
      <c r="U34" s="25">
        <v>151.85</v>
      </c>
      <c r="V34" s="25">
        <v>2748.5</v>
      </c>
      <c r="W34" s="25">
        <v>18</v>
      </c>
      <c r="X34" s="25">
        <v>356.96</v>
      </c>
      <c r="Y34" s="25">
        <v>2514.4</v>
      </c>
      <c r="Z34" s="35"/>
      <c r="AA34" s="28" t="s">
        <v>198</v>
      </c>
      <c r="AB34" s="25">
        <v>3705.2</v>
      </c>
      <c r="AC34" s="25">
        <v>3704.5</v>
      </c>
      <c r="AD34" s="25">
        <v>3701.4</v>
      </c>
      <c r="AE34" s="25">
        <v>3697.4</v>
      </c>
      <c r="AF34" s="25">
        <v>3681.5</v>
      </c>
      <c r="AG34" s="25">
        <v>3665.4</v>
      </c>
      <c r="AH34" s="25">
        <v>3649</v>
      </c>
      <c r="AI34" s="25">
        <v>3624</v>
      </c>
      <c r="AJ34" s="25">
        <v>3589.8</v>
      </c>
      <c r="AK34" s="25">
        <v>3536.9</v>
      </c>
      <c r="AL34" s="25">
        <v>3491.2</v>
      </c>
      <c r="AM34" s="25">
        <v>3444.2</v>
      </c>
    </row>
    <row r="35" ht="20.1" customHeight="1" spans="10:39">
      <c r="J35" s="20"/>
      <c r="T35" s="28">
        <v>0.6</v>
      </c>
      <c r="U35" s="25">
        <v>158.84</v>
      </c>
      <c r="V35" s="25">
        <v>2756.4</v>
      </c>
      <c r="W35" s="25">
        <v>19</v>
      </c>
      <c r="X35" s="25">
        <v>361.44</v>
      </c>
      <c r="Y35" s="25">
        <v>2470.1</v>
      </c>
      <c r="Z35" s="35"/>
      <c r="AA35" s="36" t="s">
        <v>199</v>
      </c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</row>
    <row r="36" ht="20.1" customHeight="1" spans="20:39">
      <c r="T36" s="28">
        <v>0.7</v>
      </c>
      <c r="U36" s="25">
        <v>164.96</v>
      </c>
      <c r="V36" s="25">
        <v>2762.9</v>
      </c>
      <c r="W36" s="25">
        <v>20</v>
      </c>
      <c r="X36" s="25">
        <v>365.71</v>
      </c>
      <c r="Y36" s="25">
        <v>2413.9</v>
      </c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</row>
    <row r="37" ht="20.1" customHeight="1" spans="20:39">
      <c r="T37" s="28">
        <v>0.8</v>
      </c>
      <c r="U37" s="25">
        <v>170.42</v>
      </c>
      <c r="V37" s="25">
        <v>2768.4</v>
      </c>
      <c r="W37" s="25">
        <v>21</v>
      </c>
      <c r="X37" s="25">
        <v>369.79</v>
      </c>
      <c r="Y37" s="25">
        <v>2340.2</v>
      </c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</row>
    <row r="38" ht="20.1" customHeight="1" spans="20:39">
      <c r="T38" s="28">
        <v>0.9</v>
      </c>
      <c r="U38" s="25">
        <v>175.36</v>
      </c>
      <c r="V38" s="25">
        <v>2773</v>
      </c>
      <c r="W38" s="25">
        <v>22</v>
      </c>
      <c r="X38" s="25">
        <v>373.68</v>
      </c>
      <c r="Y38" s="25">
        <v>2192.5</v>
      </c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</row>
    <row r="39" ht="20.1" customHeight="1"/>
    <row r="40" ht="20.1" customHeight="1"/>
    <row r="41" ht="20.1" customHeight="1"/>
    <row r="42" ht="20.1" customHeight="1"/>
    <row r="43" ht="20.1" customHeight="1"/>
    <row r="44" ht="20.1" customHeight="1"/>
    <row r="45" ht="20.1" customHeight="1"/>
    <row r="46" ht="20.1" customHeight="1"/>
    <row r="47" ht="20.1" customHeight="1"/>
    <row r="48" ht="20.1" customHeight="1"/>
    <row r="49" ht="20.1" customHeight="1"/>
  </sheetData>
  <sheetProtection password="CF5C" sheet="1" objects="1"/>
  <mergeCells count="15">
    <mergeCell ref="A1:F1"/>
    <mergeCell ref="T1:Y1"/>
    <mergeCell ref="AA1:AM1"/>
    <mergeCell ref="AB2:AM2"/>
    <mergeCell ref="A4:A20"/>
    <mergeCell ref="A21:A28"/>
    <mergeCell ref="A29:A33"/>
    <mergeCell ref="C2:C3"/>
    <mergeCell ref="D2:D3"/>
    <mergeCell ref="E2:E3"/>
    <mergeCell ref="F2:F3"/>
    <mergeCell ref="AA2:AA3"/>
    <mergeCell ref="J1:N2"/>
    <mergeCell ref="P1:R2"/>
    <mergeCell ref="A2:B3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排放量计算表</vt:lpstr>
      <vt:lpstr>排放量汇总表</vt:lpstr>
      <vt:lpstr>参数表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dcterms:created xsi:type="dcterms:W3CDTF">2006-09-16T00:00:00Z</dcterms:created>
  <dcterms:modified xsi:type="dcterms:W3CDTF">2015-09-23T07:38:59Z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2052-9.1.0.5218</vt:lpwstr>
  </property>
</Properties>
</file>